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egal\06_ПРОЕКТИ\ТОВ УК Зараз-5\ТАРИФИ\тариф 25-26\коригування тарифу січень 2026 року\"/>
    </mc:Choice>
  </mc:AlternateContent>
  <bookViews>
    <workbookView xWindow="0" yWindow="0" windowWidth="23040" windowHeight="8232" activeTab="1"/>
  </bookViews>
  <sheets>
    <sheet name="корег" sheetId="4" r:id="rId1"/>
    <sheet name="структура" sheetId="3" r:id="rId2"/>
    <sheet name="Лист1" sheetId="5" r:id="rId3"/>
  </sheets>
  <calcPr calcId="162913"/>
</workbook>
</file>

<file path=xl/calcChain.xml><?xml version="1.0" encoding="utf-8"?>
<calcChain xmlns="http://schemas.openxmlformats.org/spreadsheetml/2006/main">
  <c r="H48" i="3" l="1"/>
  <c r="C11" i="4"/>
  <c r="C25" i="4"/>
  <c r="C9" i="4"/>
  <c r="M46" i="3" l="1"/>
  <c r="N44" i="3"/>
  <c r="N43" i="3"/>
  <c r="M43" i="3"/>
  <c r="N42" i="3"/>
  <c r="M42" i="3"/>
  <c r="N40" i="3"/>
  <c r="M40" i="3"/>
  <c r="N39" i="3"/>
  <c r="M39" i="3"/>
  <c r="N38" i="3"/>
  <c r="M38" i="3"/>
  <c r="N37" i="3"/>
  <c r="M37" i="3"/>
  <c r="N25" i="3"/>
  <c r="M25" i="3"/>
  <c r="N22" i="3"/>
  <c r="M22" i="3"/>
  <c r="N15" i="3"/>
  <c r="M15" i="3"/>
  <c r="N14" i="3"/>
  <c r="M14" i="3"/>
  <c r="N48" i="3" l="1"/>
  <c r="E16" i="3" l="1"/>
  <c r="I16" i="3" l="1"/>
  <c r="C4" i="4"/>
  <c r="C12" i="4"/>
  <c r="C14" i="4" s="1"/>
  <c r="F42" i="3" l="1"/>
  <c r="J42" i="3" s="1"/>
  <c r="F40" i="3"/>
  <c r="J40" i="3" s="1"/>
  <c r="F39" i="3"/>
  <c r="J39" i="3" s="1"/>
  <c r="F38" i="3"/>
  <c r="F36" i="3"/>
  <c r="J36" i="3" s="1"/>
  <c r="F34" i="3"/>
  <c r="J34" i="3" s="1"/>
  <c r="F33" i="3"/>
  <c r="J33" i="3" s="1"/>
  <c r="F32" i="3"/>
  <c r="J32" i="3" s="1"/>
  <c r="F31" i="3"/>
  <c r="J31" i="3" s="1"/>
  <c r="F30" i="3"/>
  <c r="J30" i="3" s="1"/>
  <c r="F29" i="3"/>
  <c r="J29" i="3" s="1"/>
  <c r="F28" i="3"/>
  <c r="J28" i="3" s="1"/>
  <c r="F27" i="3"/>
  <c r="J27" i="3" s="1"/>
  <c r="F26" i="3"/>
  <c r="J26" i="3" s="1"/>
  <c r="F25" i="3"/>
  <c r="J25" i="3" s="1"/>
  <c r="F23" i="3"/>
  <c r="J23" i="3" s="1"/>
  <c r="F22" i="3"/>
  <c r="J22" i="3" s="1"/>
  <c r="F21" i="3"/>
  <c r="J21" i="3" s="1"/>
  <c r="F19" i="3"/>
  <c r="J19" i="3" s="1"/>
  <c r="F17" i="3"/>
  <c r="J17" i="3" s="1"/>
  <c r="E46" i="3"/>
  <c r="E45" i="3"/>
  <c r="I45" i="3" s="1"/>
  <c r="E42" i="3"/>
  <c r="I42" i="3" s="1"/>
  <c r="E40" i="3"/>
  <c r="I40" i="3" s="1"/>
  <c r="E39" i="3"/>
  <c r="I39" i="3" s="1"/>
  <c r="E38" i="3"/>
  <c r="E36" i="3"/>
  <c r="I36" i="3" s="1"/>
  <c r="E34" i="3"/>
  <c r="I34" i="3" s="1"/>
  <c r="E33" i="3"/>
  <c r="I33" i="3" s="1"/>
  <c r="E32" i="3"/>
  <c r="I32" i="3" s="1"/>
  <c r="E31" i="3"/>
  <c r="I31" i="3" s="1"/>
  <c r="E30" i="3"/>
  <c r="I30" i="3" s="1"/>
  <c r="E29" i="3"/>
  <c r="I29" i="3" s="1"/>
  <c r="E28" i="3"/>
  <c r="I28" i="3" s="1"/>
  <c r="E27" i="3"/>
  <c r="I27" i="3" s="1"/>
  <c r="E26" i="3"/>
  <c r="I26" i="3" s="1"/>
  <c r="E25" i="3"/>
  <c r="I25" i="3" s="1"/>
  <c r="E23" i="3"/>
  <c r="I23" i="3" s="1"/>
  <c r="E22" i="3"/>
  <c r="I22" i="3" s="1"/>
  <c r="E21" i="3"/>
  <c r="I21" i="3" s="1"/>
  <c r="E19" i="3"/>
  <c r="I19" i="3" s="1"/>
  <c r="E17" i="3"/>
  <c r="I17" i="3" l="1"/>
  <c r="E15" i="3"/>
  <c r="I15" i="3" s="1"/>
  <c r="E14" i="3"/>
  <c r="I14" i="3" s="1"/>
  <c r="F16" i="3"/>
  <c r="E37" i="3" l="1"/>
  <c r="F15" i="3"/>
  <c r="J15" i="3" s="1"/>
  <c r="J16" i="3"/>
  <c r="F14" i="3" l="1"/>
  <c r="J14" i="3" s="1"/>
  <c r="E43" i="3"/>
  <c r="I43" i="3" s="1"/>
  <c r="I37" i="3"/>
  <c r="F37" i="3"/>
  <c r="F43" i="3" l="1"/>
  <c r="J37" i="3"/>
  <c r="C18" i="4"/>
  <c r="F44" i="3" l="1"/>
  <c r="J43" i="3"/>
  <c r="C20" i="4"/>
  <c r="C22" i="4" s="1"/>
  <c r="C26" i="4" s="1"/>
  <c r="F48" i="3" l="1"/>
  <c r="J44" i="3"/>
  <c r="J48" i="3" s="1"/>
  <c r="C27" i="4"/>
</calcChain>
</file>

<file path=xl/sharedStrings.xml><?xml version="1.0" encoding="utf-8"?>
<sst xmlns="http://schemas.openxmlformats.org/spreadsheetml/2006/main" count="201" uniqueCount="108">
  <si>
    <t>№ з/п</t>
  </si>
  <si>
    <t>Найменування</t>
  </si>
  <si>
    <t>Річна потреба у природньому газі на виробництва тепла, тис.м.куб.</t>
  </si>
  <si>
    <t>Обсяг виробництва тепла, Гкал,</t>
  </si>
  <si>
    <t>Сума коригування собівартості 1 Гкал тепла, грн.</t>
  </si>
  <si>
    <t>(  п.2 * (п.5 – п.4) / п.3 )</t>
  </si>
  <si>
    <t>Повна собівартість 1 Гкал тепла з урахуванням коригування, грн. ( п1. + п.6 )</t>
  </si>
  <si>
    <t>Плановий прибуток на 1 Гкал, грн.</t>
  </si>
  <si>
    <t>Тарифи на теплову енергію (виробництво, транспортування, постачання), грн./Гкал</t>
  </si>
  <si>
    <t>Вартість тепла без ПДВ</t>
  </si>
  <si>
    <t>Податок на додану вартість</t>
  </si>
  <si>
    <t>Повна собівартість 1 Гкал тепла, затверджена у базовому тарифі, грн.</t>
  </si>
  <si>
    <t>Ціна природнього газу з розподілом у базовому затвердженому тарифі, грн./тис.м.куб</t>
  </si>
  <si>
    <t xml:space="preserve">Тарифи на теплову енергію (виробництво, транспортування, постачання) базові затверджені, грн./Гкал </t>
  </si>
  <si>
    <t>Коефіцієнт коригування тарифу</t>
  </si>
  <si>
    <t>ПРОЕКТ</t>
  </si>
  <si>
    <t xml:space="preserve">Додаток </t>
  </si>
  <si>
    <t xml:space="preserve">до рішення виконавчого комітету </t>
  </si>
  <si>
    <t>від  №</t>
  </si>
  <si>
    <t>Структура</t>
  </si>
  <si>
    <t xml:space="preserve">тарифів на теплову енергію, її виробництво, транспортування та постачання </t>
  </si>
  <si>
    <t>ТОВ " Управляюча компанія "ЗАРАЗ-5"</t>
  </si>
  <si>
    <t>(без податку на додану вартість)</t>
  </si>
  <si>
    <t>ІНШІ СПОЖИВАЧІ</t>
  </si>
  <si>
    <t>Показники</t>
  </si>
  <si>
    <t>тис. грн на рік</t>
  </si>
  <si>
    <t>грн за 1 Гкал</t>
  </si>
  <si>
    <t>1.</t>
  </si>
  <si>
    <t>Виробнича собівартість, у тому числі:</t>
  </si>
  <si>
    <t>1.1.</t>
  </si>
  <si>
    <t>Прямі матеріальні витрати, у тому числі:</t>
  </si>
  <si>
    <t>1.1.1.</t>
  </si>
  <si>
    <t>паливо</t>
  </si>
  <si>
    <t>1.1.2.</t>
  </si>
  <si>
    <t>електроенергія</t>
  </si>
  <si>
    <t>1.1.3.</t>
  </si>
  <si>
    <t>покупна теплова енергія</t>
  </si>
  <si>
    <t>1.1.4.</t>
  </si>
  <si>
    <t xml:space="preserve">вода для технологічних потреб та водовідведення </t>
  </si>
  <si>
    <t>1.1.5.</t>
  </si>
  <si>
    <t>матеріали, запасні частини та інші матеріальні ресурси</t>
  </si>
  <si>
    <t>1.2.</t>
  </si>
  <si>
    <t>Прямі витрати на оплату праці</t>
  </si>
  <si>
    <t>1.3.</t>
  </si>
  <si>
    <t>Інші прямі витрати, у тому числі:</t>
  </si>
  <si>
    <t>1.3.1.</t>
  </si>
  <si>
    <t>відрахування  на соціальні заходи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</si>
  <si>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</si>
  <si>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</si>
  <si>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</si>
  <si>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</si>
  <si>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</si>
  <si>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>Загальновиробничі витрати, у тому числі:</t>
  </si>
  <si>
    <t>1.4.1.</t>
  </si>
  <si>
    <t>витрати на оплату праці</t>
  </si>
  <si>
    <t>1.4.2.</t>
  </si>
  <si>
    <t>1.4.3.</t>
  </si>
  <si>
    <t>інші витрати</t>
  </si>
  <si>
    <t>2.</t>
  </si>
  <si>
    <t>Адміністративні витрати, у тому числі:</t>
  </si>
  <si>
    <t>2.1.</t>
  </si>
  <si>
    <t>2.2.</t>
  </si>
  <si>
    <t>відрахування на соціальні заходи</t>
  </si>
  <si>
    <t>2.3.</t>
  </si>
  <si>
    <t>3.</t>
  </si>
  <si>
    <t>Витрати на збут</t>
  </si>
  <si>
    <t>4.</t>
  </si>
  <si>
    <t>Інші операційні витрати</t>
  </si>
  <si>
    <t>5.</t>
  </si>
  <si>
    <t>Фінансові витрати</t>
  </si>
  <si>
    <t>6.</t>
  </si>
  <si>
    <t>Повна собівартість</t>
  </si>
  <si>
    <t>7.</t>
  </si>
  <si>
    <t>Витрати на відшкодування втрат</t>
  </si>
  <si>
    <t>8.</t>
  </si>
  <si>
    <t>Розрахунковий прибуток</t>
  </si>
  <si>
    <t>8.1.</t>
  </si>
  <si>
    <t>податок на прибуток</t>
  </si>
  <si>
    <t>8.2.</t>
  </si>
  <si>
    <t>на розвиток виробництва (виробничі інвестиції)</t>
  </si>
  <si>
    <t>8.3.</t>
  </si>
  <si>
    <t>інше використання прибутку</t>
  </si>
  <si>
    <t>9.</t>
  </si>
  <si>
    <t xml:space="preserve">Вартість теплової енергії </t>
  </si>
  <si>
    <t>10.</t>
  </si>
  <si>
    <t>Тарифи на теплову енергію</t>
  </si>
  <si>
    <t>11.</t>
  </si>
  <si>
    <t>Тариф на теплову енергію, її виробництво, транспортування та постачання, грн. з ПДВ за 1 Гкал</t>
  </si>
  <si>
    <t>ТОВ " Управляюча компанія "ЗАРАЗ-5" на 2023-2024 р.р.</t>
  </si>
  <si>
    <t>Тариф на теплову енергію</t>
  </si>
  <si>
    <t>Тариф на виробництво ТЕ</t>
  </si>
  <si>
    <t>Тариф на транспортування ТЕ</t>
  </si>
  <si>
    <t>Відпуск теплової енергії власним споживачам, Гкал</t>
  </si>
  <si>
    <t>12.</t>
  </si>
  <si>
    <t>Корисний відпуск теплової енергії власним споживачам, Гкал</t>
  </si>
  <si>
    <t>БЮДЖЕТНІ УСТАНОВИ та РЕЛІГІЙНІ ОРГАНІЗАЦІЇ</t>
  </si>
  <si>
    <t>Розрахунок коригування тарифу на теплову енергію (виробництво, транспортування, постачання), грн. за 1 Гкал.  для категорії: БЮДЖЕТНІ УСТАНОВИ ТА РЕЛІГІЙНІ ОРГАНІЗАЦІЇ</t>
  </si>
  <si>
    <t>Тариф на виробництво ТЕ БАЗОВИЙ</t>
  </si>
  <si>
    <t>Тариф на виробництво ТЕ СКОРЕГОВАНИЙ</t>
  </si>
  <si>
    <t>Тариф на транспортування ТЕ БАЗОВИЙ</t>
  </si>
  <si>
    <t>Тариф на транспортування ТЕ СКОРЕГОВАНИЙ</t>
  </si>
  <si>
    <t>Теплова енергія БАЗОВИЙ ТАРИФ (затверджено 21.07.2025 р.)</t>
  </si>
  <si>
    <t>Теплова енергія СКОРЕГОВАНИЙ ТАРИФ за ціною газу з 01.01.2026 р.</t>
  </si>
  <si>
    <t>Тарифи на теплову енергію (виробництво, транспортування, постачання), грн./Гкал з 01.01.26 р.</t>
  </si>
  <si>
    <t>Ціна природнього газу з розподілом, діюча з 01.01.26 р., грн./тис.м.куб</t>
  </si>
  <si>
    <t>для бюджетних установ та релігійних організацій</t>
  </si>
  <si>
    <t xml:space="preserve">до рішення виконавчого комітету Борщагівської сільської ради </t>
  </si>
  <si>
    <t>Бучанського району Київської області від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</si>
</sst>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_ ;[Red]\-#,##0.00\ "/>
    <numFmt numFmtId="166" formatCode="#,##0_ ;[Red]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3" xfId="0" applyNumberFormat="1" applyBorder="1" applyAlignment="1">
      <alignment horizontal="left" vertical="center" wrapText="1" indent="3"/>
    </xf>
    <xf numFmtId="0" fontId="2" fillId="2" borderId="6" xfId="0" applyFont="1" applyFill="1" applyBorder="1" applyAlignment="1">
      <alignment wrapText="1"/>
    </xf>
    <xf numFmtId="2" fontId="2" fillId="2" borderId="6" xfId="0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7" xfId="0" applyFont="1" applyBorder="1"/>
    <xf numFmtId="0" fontId="12" fillId="0" borderId="9" xfId="0" applyFont="1" applyFill="1" applyBorder="1" applyAlignment="1">
      <alignment vertical="center" wrapText="1"/>
    </xf>
    <xf numFmtId="0" fontId="11" fillId="0" borderId="9" xfId="0" applyFont="1" applyBorder="1"/>
    <xf numFmtId="165" fontId="12" fillId="0" borderId="8" xfId="0" applyNumberFormat="1" applyFont="1" applyBorder="1" applyAlignment="1">
      <alignment horizontal="center" vertical="center" wrapText="1"/>
    </xf>
    <xf numFmtId="0" fontId="11" fillId="0" borderId="0" xfId="0" applyFont="1"/>
    <xf numFmtId="0" fontId="0" fillId="0" borderId="2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3" fontId="10" fillId="0" borderId="3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center" vertical="center" wrapText="1"/>
    </xf>
    <xf numFmtId="0" fontId="11" fillId="0" borderId="0" xfId="0" applyFont="1" applyBorder="1"/>
    <xf numFmtId="2" fontId="11" fillId="0" borderId="0" xfId="0" applyNumberFormat="1" applyFont="1" applyBorder="1"/>
    <xf numFmtId="0" fontId="0" fillId="0" borderId="0" xfId="0" applyBorder="1"/>
    <xf numFmtId="165" fontId="1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10" fillId="0" borderId="8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 wrapText="1" indent="3"/>
    </xf>
    <xf numFmtId="2" fontId="4" fillId="0" borderId="2" xfId="0" applyNumberFormat="1" applyFont="1" applyBorder="1" applyAlignment="1">
      <alignment horizontal="left" vertical="center" wrapText="1" indent="3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 indent="3"/>
    </xf>
    <xf numFmtId="2" fontId="1" fillId="0" borderId="2" xfId="0" applyNumberFormat="1" applyFont="1" applyBorder="1" applyAlignment="1">
      <alignment horizontal="left" vertical="center" wrapText="1" indent="3"/>
    </xf>
    <xf numFmtId="2" fontId="0" fillId="0" borderId="1" xfId="0" applyNumberFormat="1" applyBorder="1" applyAlignment="1">
      <alignment horizontal="left" vertical="center" wrapText="1" indent="3"/>
    </xf>
    <xf numFmtId="2" fontId="0" fillId="0" borderId="2" xfId="0" applyNumberFormat="1" applyBorder="1" applyAlignment="1">
      <alignment horizontal="left" vertical="center" wrapText="1" indent="3"/>
    </xf>
    <xf numFmtId="4" fontId="0" fillId="0" borderId="1" xfId="0" applyNumberFormat="1" applyBorder="1" applyAlignment="1">
      <alignment horizontal="left" vertical="center" wrapText="1" indent="3"/>
    </xf>
    <xf numFmtId="4" fontId="0" fillId="0" borderId="2" xfId="0" applyNumberFormat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4" sqref="C4"/>
    </sheetView>
  </sheetViews>
  <sheetFormatPr defaultRowHeight="14.4" x14ac:dyDescent="0.55000000000000004"/>
  <cols>
    <col min="2" max="2" width="52.83984375" customWidth="1"/>
    <col min="3" max="3" width="32.83984375" customWidth="1"/>
  </cols>
  <sheetData>
    <row r="1" spans="1:5" ht="61.5" customHeight="1" thickBot="1" x14ac:dyDescent="0.6">
      <c r="A1" s="58" t="s">
        <v>96</v>
      </c>
      <c r="B1" s="58"/>
      <c r="C1" s="58"/>
    </row>
    <row r="2" spans="1:5" ht="15" customHeight="1" x14ac:dyDescent="0.55000000000000004">
      <c r="A2" s="59" t="s">
        <v>0</v>
      </c>
      <c r="B2" s="59" t="s">
        <v>1</v>
      </c>
      <c r="C2" s="59" t="s">
        <v>105</v>
      </c>
    </row>
    <row r="3" spans="1:5" ht="14.7" thickBot="1" x14ac:dyDescent="0.6">
      <c r="A3" s="60"/>
      <c r="B3" s="60"/>
      <c r="C3" s="60"/>
    </row>
    <row r="4" spans="1:5" ht="29.1" thickBot="1" x14ac:dyDescent="0.6">
      <c r="A4" s="23">
        <v>1</v>
      </c>
      <c r="B4" s="1" t="s">
        <v>11</v>
      </c>
      <c r="C4" s="3">
        <f>структура!D37+структура!D38</f>
        <v>3280.8196284312226</v>
      </c>
    </row>
    <row r="5" spans="1:5" x14ac:dyDescent="0.55000000000000004">
      <c r="A5" s="44">
        <v>2</v>
      </c>
      <c r="B5" s="50" t="s">
        <v>2</v>
      </c>
      <c r="C5" s="54">
        <v>315.54904599999998</v>
      </c>
    </row>
    <row r="6" spans="1:5" ht="14.7" thickBot="1" x14ac:dyDescent="0.6">
      <c r="A6" s="45"/>
      <c r="B6" s="51"/>
      <c r="C6" s="55"/>
    </row>
    <row r="7" spans="1:5" x14ac:dyDescent="0.55000000000000004">
      <c r="A7" s="44">
        <v>3</v>
      </c>
      <c r="B7" s="50" t="s">
        <v>3</v>
      </c>
      <c r="C7" s="54">
        <v>2460.6738</v>
      </c>
    </row>
    <row r="8" spans="1:5" ht="14.7" thickBot="1" x14ac:dyDescent="0.6">
      <c r="A8" s="45"/>
      <c r="B8" s="51"/>
      <c r="C8" s="55"/>
    </row>
    <row r="9" spans="1:5" x14ac:dyDescent="0.55000000000000004">
      <c r="A9" s="44">
        <v>4</v>
      </c>
      <c r="B9" s="50" t="s">
        <v>12</v>
      </c>
      <c r="C9" s="56">
        <f>(17052.6+1788)/1.2</f>
        <v>15700.5</v>
      </c>
    </row>
    <row r="10" spans="1:5" ht="14.7" thickBot="1" x14ac:dyDescent="0.6">
      <c r="A10" s="45"/>
      <c r="B10" s="51"/>
      <c r="C10" s="57"/>
    </row>
    <row r="11" spans="1:5" ht="29.1" thickBot="1" x14ac:dyDescent="0.6">
      <c r="A11" s="23">
        <v>5</v>
      </c>
      <c r="B11" s="1" t="s">
        <v>104</v>
      </c>
      <c r="C11" s="27">
        <f>(17052.6/1.2+1690)</f>
        <v>15900.5</v>
      </c>
      <c r="E11" s="32"/>
    </row>
    <row r="12" spans="1:5" x14ac:dyDescent="0.55000000000000004">
      <c r="A12" s="44">
        <v>6</v>
      </c>
      <c r="B12" s="2" t="s">
        <v>4</v>
      </c>
      <c r="C12" s="54">
        <f>C5*(C11-C9)/C7</f>
        <v>25.647369106786929</v>
      </c>
    </row>
    <row r="13" spans="1:5" ht="14.7" thickBot="1" x14ac:dyDescent="0.6">
      <c r="A13" s="45"/>
      <c r="B13" s="1" t="s">
        <v>5</v>
      </c>
      <c r="C13" s="55"/>
    </row>
    <row r="14" spans="1:5" ht="23.25" customHeight="1" x14ac:dyDescent="0.55000000000000004">
      <c r="A14" s="44">
        <v>7</v>
      </c>
      <c r="B14" s="50" t="s">
        <v>6</v>
      </c>
      <c r="C14" s="52">
        <f>C4+C12</f>
        <v>3306.4669975380093</v>
      </c>
    </row>
    <row r="15" spans="1:5" ht="14.7" thickBot="1" x14ac:dyDescent="0.6">
      <c r="A15" s="45"/>
      <c r="B15" s="51"/>
      <c r="C15" s="53"/>
    </row>
    <row r="16" spans="1:5" x14ac:dyDescent="0.55000000000000004">
      <c r="A16" s="44">
        <v>8</v>
      </c>
      <c r="B16" s="50" t="s">
        <v>7</v>
      </c>
      <c r="C16" s="52">
        <v>131.22999999999999</v>
      </c>
    </row>
    <row r="17" spans="1:5" ht="14.7" thickBot="1" x14ac:dyDescent="0.6">
      <c r="A17" s="45"/>
      <c r="B17" s="51"/>
      <c r="C17" s="53"/>
    </row>
    <row r="18" spans="1:5" x14ac:dyDescent="0.55000000000000004">
      <c r="A18" s="44">
        <v>9</v>
      </c>
      <c r="B18" s="50" t="s">
        <v>9</v>
      </c>
      <c r="C18" s="52">
        <f>C14+C16</f>
        <v>3437.6969975380093</v>
      </c>
    </row>
    <row r="19" spans="1:5" ht="14.7" thickBot="1" x14ac:dyDescent="0.6">
      <c r="A19" s="45"/>
      <c r="B19" s="51"/>
      <c r="C19" s="53"/>
    </row>
    <row r="20" spans="1:5" x14ac:dyDescent="0.55000000000000004">
      <c r="A20" s="44">
        <v>9</v>
      </c>
      <c r="B20" s="50" t="s">
        <v>10</v>
      </c>
      <c r="C20" s="52">
        <f>C18*1.2/6</f>
        <v>687.53939950760184</v>
      </c>
    </row>
    <row r="21" spans="1:5" ht="14.7" thickBot="1" x14ac:dyDescent="0.6">
      <c r="A21" s="45"/>
      <c r="B21" s="51"/>
      <c r="C21" s="53"/>
    </row>
    <row r="22" spans="1:5" ht="18.75" customHeight="1" x14ac:dyDescent="0.55000000000000004">
      <c r="A22" s="44">
        <v>10</v>
      </c>
      <c r="B22" s="46" t="s">
        <v>8</v>
      </c>
      <c r="C22" s="48">
        <f>C18+C20</f>
        <v>4125.2363970456108</v>
      </c>
    </row>
    <row r="23" spans="1:5" ht="14.7" thickBot="1" x14ac:dyDescent="0.6">
      <c r="A23" s="45"/>
      <c r="B23" s="47"/>
      <c r="C23" s="49"/>
    </row>
    <row r="25" spans="1:5" ht="28.8" x14ac:dyDescent="0.55000000000000004">
      <c r="B25" s="4" t="s">
        <v>13</v>
      </c>
      <c r="C25" s="5">
        <f>(C4+C16)*1.2</f>
        <v>4094.4595541174667</v>
      </c>
    </row>
    <row r="26" spans="1:5" ht="28.8" x14ac:dyDescent="0.55000000000000004">
      <c r="B26" s="4" t="s">
        <v>103</v>
      </c>
      <c r="C26" s="5">
        <f>C22</f>
        <v>4125.2363970456108</v>
      </c>
      <c r="E26" s="33"/>
    </row>
    <row r="27" spans="1:5" ht="24" customHeight="1" x14ac:dyDescent="0.55000000000000004">
      <c r="B27" s="6" t="s">
        <v>14</v>
      </c>
      <c r="C27" s="7">
        <f>C26/C25</f>
        <v>1.0075167045910112</v>
      </c>
    </row>
  </sheetData>
  <mergeCells count="30">
    <mergeCell ref="A1:C1"/>
    <mergeCell ref="A2:A3"/>
    <mergeCell ref="B2:B3"/>
    <mergeCell ref="C2:C3"/>
    <mergeCell ref="A5:A6"/>
    <mergeCell ref="B5:B6"/>
    <mergeCell ref="C5:C6"/>
    <mergeCell ref="A16:A17"/>
    <mergeCell ref="B16:B17"/>
    <mergeCell ref="C16:C17"/>
    <mergeCell ref="A7:A8"/>
    <mergeCell ref="B7:B8"/>
    <mergeCell ref="C7:C8"/>
    <mergeCell ref="A9:A10"/>
    <mergeCell ref="B9:B10"/>
    <mergeCell ref="C9:C10"/>
    <mergeCell ref="A12:A13"/>
    <mergeCell ref="C12:C13"/>
    <mergeCell ref="A14:A15"/>
    <mergeCell ref="B14:B15"/>
    <mergeCell ref="C14:C15"/>
    <mergeCell ref="A22:A23"/>
    <mergeCell ref="B22:B23"/>
    <mergeCell ref="C22:C23"/>
    <mergeCell ref="A18:A19"/>
    <mergeCell ref="B18:B19"/>
    <mergeCell ref="C18:C19"/>
    <mergeCell ref="A20:A21"/>
    <mergeCell ref="B20:B21"/>
    <mergeCell ref="C20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tabSelected="1" workbookViewId="0">
      <selection activeCell="D3" sqref="D3"/>
    </sheetView>
  </sheetViews>
  <sheetFormatPr defaultRowHeight="14.4" x14ac:dyDescent="0.55000000000000004"/>
  <cols>
    <col min="1" max="1" width="5" bestFit="1" customWidth="1"/>
    <col min="2" max="2" width="50.15625" customWidth="1"/>
    <col min="3" max="6" width="15" customWidth="1"/>
  </cols>
  <sheetData>
    <row r="2" spans="1:14" ht="17.7" x14ac:dyDescent="0.55000000000000004">
      <c r="D2" s="8" t="s">
        <v>16</v>
      </c>
    </row>
    <row r="3" spans="1:14" ht="17.7" x14ac:dyDescent="0.55000000000000004">
      <c r="D3" s="8" t="s">
        <v>106</v>
      </c>
    </row>
    <row r="4" spans="1:14" ht="17.7" x14ac:dyDescent="0.55000000000000004">
      <c r="D4" s="8" t="s">
        <v>107</v>
      </c>
    </row>
    <row r="5" spans="1:14" ht="17.399999999999999" x14ac:dyDescent="0.55000000000000004">
      <c r="A5" s="25"/>
    </row>
    <row r="6" spans="1:14" ht="17.399999999999999" x14ac:dyDescent="0.55000000000000004">
      <c r="A6" s="63" t="s">
        <v>19</v>
      </c>
      <c r="B6" s="63"/>
      <c r="C6" s="63"/>
      <c r="D6" s="63"/>
    </row>
    <row r="7" spans="1:14" ht="17.399999999999999" x14ac:dyDescent="0.55000000000000004">
      <c r="A7" s="63" t="s">
        <v>20</v>
      </c>
      <c r="B7" s="63"/>
      <c r="C7" s="63"/>
      <c r="D7" s="63"/>
      <c r="E7" s="63"/>
      <c r="F7" s="63"/>
    </row>
    <row r="8" spans="1:14" ht="17.399999999999999" x14ac:dyDescent="0.55000000000000004">
      <c r="A8" s="63" t="s">
        <v>21</v>
      </c>
      <c r="B8" s="63"/>
      <c r="C8" s="63"/>
      <c r="D8" s="63"/>
      <c r="E8" s="63"/>
      <c r="F8" s="63"/>
    </row>
    <row r="9" spans="1:14" ht="17.7" x14ac:dyDescent="0.55000000000000004">
      <c r="A9" s="25"/>
      <c r="B9" s="64" t="s">
        <v>22</v>
      </c>
      <c r="C9" s="64"/>
      <c r="D9" s="64"/>
      <c r="E9" s="64"/>
    </row>
    <row r="10" spans="1:14" ht="17.399999999999999" x14ac:dyDescent="0.55000000000000004">
      <c r="A10" s="25"/>
      <c r="B10" s="25"/>
      <c r="F10" s="9" t="s">
        <v>95</v>
      </c>
    </row>
    <row r="11" spans="1:14" ht="14.7" thickBot="1" x14ac:dyDescent="0.6">
      <c r="A11" s="10"/>
    </row>
    <row r="12" spans="1:14" ht="33.75" customHeight="1" thickBot="1" x14ac:dyDescent="0.6">
      <c r="A12" s="65" t="s">
        <v>0</v>
      </c>
      <c r="B12" s="65" t="s">
        <v>24</v>
      </c>
      <c r="C12" s="61" t="s">
        <v>101</v>
      </c>
      <c r="D12" s="62"/>
      <c r="E12" s="61" t="s">
        <v>102</v>
      </c>
      <c r="F12" s="62"/>
      <c r="G12" s="61" t="s">
        <v>97</v>
      </c>
      <c r="H12" s="62"/>
      <c r="I12" s="61" t="s">
        <v>98</v>
      </c>
      <c r="J12" s="62"/>
      <c r="K12" s="61" t="s">
        <v>99</v>
      </c>
      <c r="L12" s="62"/>
      <c r="M12" s="61" t="s">
        <v>100</v>
      </c>
      <c r="N12" s="62"/>
    </row>
    <row r="13" spans="1:14" ht="32.25" customHeight="1" thickBot="1" x14ac:dyDescent="0.6">
      <c r="A13" s="66"/>
      <c r="B13" s="66"/>
      <c r="C13" s="11" t="s">
        <v>25</v>
      </c>
      <c r="D13" s="24" t="s">
        <v>26</v>
      </c>
      <c r="E13" s="11" t="s">
        <v>25</v>
      </c>
      <c r="F13" s="24" t="s">
        <v>26</v>
      </c>
      <c r="G13" s="11" t="s">
        <v>25</v>
      </c>
      <c r="H13" s="42" t="s">
        <v>26</v>
      </c>
      <c r="I13" s="11" t="s">
        <v>25</v>
      </c>
      <c r="J13" s="42" t="s">
        <v>26</v>
      </c>
      <c r="K13" s="11" t="s">
        <v>25</v>
      </c>
      <c r="L13" s="42" t="s">
        <v>26</v>
      </c>
      <c r="M13" s="11" t="s">
        <v>25</v>
      </c>
      <c r="N13" s="42" t="s">
        <v>26</v>
      </c>
    </row>
    <row r="14" spans="1:14" ht="14.7" thickBot="1" x14ac:dyDescent="0.6">
      <c r="A14" s="26" t="s">
        <v>27</v>
      </c>
      <c r="B14" s="12" t="s">
        <v>28</v>
      </c>
      <c r="C14" s="13">
        <v>6649.8842197255162</v>
      </c>
      <c r="D14" s="14">
        <v>2706.5779261984358</v>
      </c>
      <c r="E14" s="13">
        <f>E15+E21+E22+E26</f>
        <v>6712.9940289672595</v>
      </c>
      <c r="F14" s="13">
        <f>F15+F21+F22+F26</f>
        <v>2732.2252952554622</v>
      </c>
      <c r="G14" s="13">
        <v>6383.4702097255158</v>
      </c>
      <c r="H14" s="14">
        <v>2594.1960259495145</v>
      </c>
      <c r="I14" s="14">
        <f>E14-M14</f>
        <v>6446.5800189672591</v>
      </c>
      <c r="J14" s="14">
        <f>F14-N14</f>
        <v>2619.843395006541</v>
      </c>
      <c r="K14" s="13">
        <v>266.41401000000002</v>
      </c>
      <c r="L14" s="14">
        <v>112.38190024892121</v>
      </c>
      <c r="M14" s="13">
        <f>K14</f>
        <v>266.41401000000002</v>
      </c>
      <c r="N14" s="14">
        <f>L14</f>
        <v>112.38190024892121</v>
      </c>
    </row>
    <row r="15" spans="1:14" ht="14.7" thickBot="1" x14ac:dyDescent="0.6">
      <c r="A15" s="26" t="s">
        <v>29</v>
      </c>
      <c r="B15" s="12" t="s">
        <v>30</v>
      </c>
      <c r="C15" s="13">
        <v>5207.2636299999995</v>
      </c>
      <c r="D15" s="14">
        <v>2116.1941970742437</v>
      </c>
      <c r="E15" s="13">
        <f>E16+E17+E18+E19+E20</f>
        <v>5270.3734392417427</v>
      </c>
      <c r="F15" s="13">
        <f>F16+F17+F18+F19+F20</f>
        <v>2141.8415661312702</v>
      </c>
      <c r="G15" s="13">
        <v>5207.2636299999995</v>
      </c>
      <c r="H15" s="14">
        <v>2116.1941970742437</v>
      </c>
      <c r="I15" s="14">
        <f t="shared" ref="I15:I45" si="0">E15-M15</f>
        <v>5270.3734392417427</v>
      </c>
      <c r="J15" s="14">
        <f t="shared" ref="J15:J44" si="1">F15-N15</f>
        <v>2141.8415661312702</v>
      </c>
      <c r="K15" s="13">
        <v>0</v>
      </c>
      <c r="L15" s="14">
        <v>0</v>
      </c>
      <c r="M15" s="13">
        <f>K15</f>
        <v>0</v>
      </c>
      <c r="N15" s="14">
        <f>L15</f>
        <v>0</v>
      </c>
    </row>
    <row r="16" spans="1:14" ht="14.7" thickBot="1" x14ac:dyDescent="0.6">
      <c r="A16" s="26" t="s">
        <v>31</v>
      </c>
      <c r="B16" s="12" t="s">
        <v>32</v>
      </c>
      <c r="C16" s="13">
        <v>4954.2777999999998</v>
      </c>
      <c r="D16" s="14">
        <v>2013.3825893992143</v>
      </c>
      <c r="E16" s="13">
        <f>C16/корег!C9*корег!C11</f>
        <v>5017.3876092417431</v>
      </c>
      <c r="F16" s="14">
        <f>E16/E45*1000</f>
        <v>2039.0299584562404</v>
      </c>
      <c r="G16" s="13">
        <v>4954.2777999999998</v>
      </c>
      <c r="H16" s="14">
        <v>2013.3825893992143</v>
      </c>
      <c r="I16" s="14">
        <f t="shared" si="0"/>
        <v>5017.3876092417431</v>
      </c>
      <c r="J16" s="14">
        <f t="shared" si="1"/>
        <v>2039.0299584562404</v>
      </c>
      <c r="K16" s="13"/>
      <c r="L16" s="14"/>
      <c r="M16" s="13"/>
      <c r="N16" s="14"/>
    </row>
    <row r="17" spans="1:14" ht="14.7" thickBot="1" x14ac:dyDescent="0.6">
      <c r="A17" s="26" t="s">
        <v>33</v>
      </c>
      <c r="B17" s="12" t="s">
        <v>34</v>
      </c>
      <c r="C17" s="13">
        <v>249.06282999999999</v>
      </c>
      <c r="D17" s="14">
        <v>101.21732890886666</v>
      </c>
      <c r="E17" s="13">
        <f>C17</f>
        <v>249.06282999999999</v>
      </c>
      <c r="F17" s="14">
        <f>D17</f>
        <v>101.21732890886666</v>
      </c>
      <c r="G17" s="13">
        <v>249.06282999999999</v>
      </c>
      <c r="H17" s="14">
        <v>101.21732890886666</v>
      </c>
      <c r="I17" s="14">
        <f t="shared" si="0"/>
        <v>249.06282999999999</v>
      </c>
      <c r="J17" s="14">
        <f t="shared" si="1"/>
        <v>101.21732890886666</v>
      </c>
      <c r="K17" s="13"/>
      <c r="L17" s="14"/>
      <c r="M17" s="13"/>
      <c r="N17" s="14"/>
    </row>
    <row r="18" spans="1:14" ht="14.7" thickBot="1" x14ac:dyDescent="0.6">
      <c r="A18" s="26" t="s">
        <v>35</v>
      </c>
      <c r="B18" s="12" t="s">
        <v>36</v>
      </c>
      <c r="C18" s="11"/>
      <c r="D18" s="11"/>
      <c r="E18" s="11"/>
      <c r="F18" s="11"/>
      <c r="G18" s="11"/>
      <c r="H18" s="11"/>
      <c r="I18" s="14"/>
      <c r="J18" s="14"/>
      <c r="K18" s="11"/>
      <c r="L18" s="11"/>
      <c r="M18" s="11"/>
      <c r="N18" s="11"/>
    </row>
    <row r="19" spans="1:14" ht="14.7" thickBot="1" x14ac:dyDescent="0.6">
      <c r="A19" s="26" t="s">
        <v>37</v>
      </c>
      <c r="B19" s="12" t="s">
        <v>38</v>
      </c>
      <c r="C19" s="13">
        <v>3.923</v>
      </c>
      <c r="D19" s="14">
        <v>1.594278766163076</v>
      </c>
      <c r="E19" s="13">
        <f>C19</f>
        <v>3.923</v>
      </c>
      <c r="F19" s="14">
        <f>D19</f>
        <v>1.594278766163076</v>
      </c>
      <c r="G19" s="13">
        <v>3.923</v>
      </c>
      <c r="H19" s="14">
        <v>1.594278766163076</v>
      </c>
      <c r="I19" s="14">
        <f t="shared" si="0"/>
        <v>3.923</v>
      </c>
      <c r="J19" s="14">
        <f t="shared" si="1"/>
        <v>1.594278766163076</v>
      </c>
      <c r="K19" s="13"/>
      <c r="L19" s="14"/>
      <c r="M19" s="13"/>
      <c r="N19" s="14"/>
    </row>
    <row r="20" spans="1:14" ht="14.7" thickBot="1" x14ac:dyDescent="0.6">
      <c r="A20" s="26" t="s">
        <v>39</v>
      </c>
      <c r="B20" s="12" t="s">
        <v>40</v>
      </c>
      <c r="C20" s="11"/>
      <c r="D20" s="11"/>
      <c r="E20" s="11"/>
      <c r="F20" s="11"/>
      <c r="G20" s="11"/>
      <c r="H20" s="11"/>
      <c r="I20" s="14"/>
      <c r="J20" s="14"/>
      <c r="K20" s="11"/>
      <c r="L20" s="11"/>
      <c r="M20" s="11"/>
      <c r="N20" s="11"/>
    </row>
    <row r="21" spans="1:14" ht="14.7" thickBot="1" x14ac:dyDescent="0.6">
      <c r="A21" s="26" t="s">
        <v>41</v>
      </c>
      <c r="B21" s="12" t="s">
        <v>42</v>
      </c>
      <c r="C21" s="13">
        <v>176.81631125042335</v>
      </c>
      <c r="D21" s="14">
        <v>71.856867330571319</v>
      </c>
      <c r="E21" s="13">
        <f t="shared" ref="E21:F23" si="2">C21</f>
        <v>176.81631125042335</v>
      </c>
      <c r="F21" s="14">
        <f t="shared" si="2"/>
        <v>71.856867330571319</v>
      </c>
      <c r="G21" s="13">
        <v>176.81631125042335</v>
      </c>
      <c r="H21" s="14">
        <v>71.856867330571319</v>
      </c>
      <c r="I21" s="14">
        <f t="shared" si="0"/>
        <v>176.81631125042335</v>
      </c>
      <c r="J21" s="14">
        <f t="shared" si="1"/>
        <v>71.856867330571319</v>
      </c>
      <c r="K21" s="13"/>
      <c r="L21" s="14"/>
      <c r="M21" s="13"/>
      <c r="N21" s="14"/>
    </row>
    <row r="22" spans="1:14" ht="14.7" thickBot="1" x14ac:dyDescent="0.6">
      <c r="A22" s="26" t="s">
        <v>43</v>
      </c>
      <c r="B22" s="12" t="s">
        <v>44</v>
      </c>
      <c r="C22" s="13">
        <v>1265.804278475093</v>
      </c>
      <c r="D22" s="14">
        <v>518.52686179362081</v>
      </c>
      <c r="E22" s="15">
        <f t="shared" si="2"/>
        <v>1265.804278475093</v>
      </c>
      <c r="F22" s="14">
        <f t="shared" si="2"/>
        <v>518.52686179362081</v>
      </c>
      <c r="G22" s="15">
        <v>999.39026847509308</v>
      </c>
      <c r="H22" s="14">
        <v>406.14496154469958</v>
      </c>
      <c r="I22" s="14">
        <f t="shared" si="0"/>
        <v>999.39026847509308</v>
      </c>
      <c r="J22" s="14">
        <f t="shared" si="1"/>
        <v>406.14496154469958</v>
      </c>
      <c r="K22" s="15">
        <v>266.41401000000002</v>
      </c>
      <c r="L22" s="14">
        <v>112.38190024892121</v>
      </c>
      <c r="M22" s="15">
        <f>K22</f>
        <v>266.41401000000002</v>
      </c>
      <c r="N22" s="14">
        <f>L22</f>
        <v>112.38190024892121</v>
      </c>
    </row>
    <row r="23" spans="1:14" ht="14.7" thickBot="1" x14ac:dyDescent="0.6">
      <c r="A23" s="26" t="s">
        <v>45</v>
      </c>
      <c r="B23" s="12" t="s">
        <v>46</v>
      </c>
      <c r="C23" s="13">
        <v>38.89958847509314</v>
      </c>
      <c r="D23" s="14">
        <v>15.808510812725693</v>
      </c>
      <c r="E23" s="13">
        <f t="shared" si="2"/>
        <v>38.89958847509314</v>
      </c>
      <c r="F23" s="14">
        <f t="shared" si="2"/>
        <v>15.808510812725693</v>
      </c>
      <c r="G23" s="13">
        <v>38.89958847509314</v>
      </c>
      <c r="H23" s="14">
        <v>15.808510812725693</v>
      </c>
      <c r="I23" s="14">
        <f t="shared" si="0"/>
        <v>38.89958847509314</v>
      </c>
      <c r="J23" s="14">
        <f t="shared" si="1"/>
        <v>15.808510812725693</v>
      </c>
      <c r="K23" s="13"/>
      <c r="L23" s="14"/>
      <c r="M23" s="13"/>
      <c r="N23" s="14"/>
    </row>
    <row r="24" spans="1:14" ht="14.7" thickBot="1" x14ac:dyDescent="0.6">
      <c r="A24" s="26" t="s">
        <v>47</v>
      </c>
      <c r="B24" s="12" t="s">
        <v>48</v>
      </c>
      <c r="C24" s="11"/>
      <c r="D24" s="11"/>
      <c r="E24" s="11"/>
      <c r="F24" s="11"/>
      <c r="G24" s="11"/>
      <c r="H24" s="11"/>
      <c r="I24" s="14"/>
      <c r="J24" s="14"/>
      <c r="K24" s="11"/>
      <c r="L24" s="11"/>
      <c r="M24" s="11"/>
      <c r="N24" s="11"/>
    </row>
    <row r="25" spans="1:14" ht="14.7" thickBot="1" x14ac:dyDescent="0.6">
      <c r="A25" s="26" t="s">
        <v>49</v>
      </c>
      <c r="B25" s="12" t="s">
        <v>50</v>
      </c>
      <c r="C25" s="13">
        <v>1226.9046900000001</v>
      </c>
      <c r="D25" s="14">
        <v>502.71835098089514</v>
      </c>
      <c r="E25" s="15">
        <f t="shared" ref="E25:E34" si="3">C25</f>
        <v>1226.9046900000001</v>
      </c>
      <c r="F25" s="14">
        <f t="shared" ref="F25:F34" si="4">D25</f>
        <v>502.71835098089514</v>
      </c>
      <c r="G25" s="15">
        <v>960.49068</v>
      </c>
      <c r="H25" s="14">
        <v>390.33645073197391</v>
      </c>
      <c r="I25" s="14">
        <f t="shared" si="0"/>
        <v>960.49068000000011</v>
      </c>
      <c r="J25" s="14">
        <f t="shared" si="1"/>
        <v>390.33645073197391</v>
      </c>
      <c r="K25" s="15">
        <v>266.41401000000002</v>
      </c>
      <c r="L25" s="14">
        <v>112.38190024892121</v>
      </c>
      <c r="M25" s="15">
        <f>K25</f>
        <v>266.41401000000002</v>
      </c>
      <c r="N25" s="14">
        <f>L25</f>
        <v>112.38190024892121</v>
      </c>
    </row>
    <row r="26" spans="1:14" ht="14.7" thickBot="1" x14ac:dyDescent="0.6">
      <c r="A26" s="26" t="s">
        <v>51</v>
      </c>
      <c r="B26" s="12" t="s">
        <v>52</v>
      </c>
      <c r="C26" s="13">
        <v>0</v>
      </c>
      <c r="D26" s="14">
        <v>0</v>
      </c>
      <c r="E26" s="13">
        <f t="shared" si="3"/>
        <v>0</v>
      </c>
      <c r="F26" s="14">
        <f t="shared" si="4"/>
        <v>0</v>
      </c>
      <c r="G26" s="13">
        <v>0</v>
      </c>
      <c r="H26" s="14">
        <v>0</v>
      </c>
      <c r="I26" s="14">
        <f t="shared" si="0"/>
        <v>0</v>
      </c>
      <c r="J26" s="14">
        <f t="shared" si="1"/>
        <v>0</v>
      </c>
      <c r="K26" s="13"/>
      <c r="L26" s="14"/>
      <c r="M26" s="13"/>
      <c r="N26" s="14"/>
    </row>
    <row r="27" spans="1:14" ht="14.7" thickBot="1" x14ac:dyDescent="0.6">
      <c r="A27" s="26" t="s">
        <v>53</v>
      </c>
      <c r="B27" s="12" t="s">
        <v>54</v>
      </c>
      <c r="C27" s="13">
        <v>0</v>
      </c>
      <c r="D27" s="14">
        <v>0</v>
      </c>
      <c r="E27" s="13">
        <f t="shared" si="3"/>
        <v>0</v>
      </c>
      <c r="F27" s="14">
        <f t="shared" si="4"/>
        <v>0</v>
      </c>
      <c r="G27" s="13">
        <v>0</v>
      </c>
      <c r="H27" s="14">
        <v>0</v>
      </c>
      <c r="I27" s="14">
        <f t="shared" si="0"/>
        <v>0</v>
      </c>
      <c r="J27" s="14">
        <f t="shared" si="1"/>
        <v>0</v>
      </c>
      <c r="K27" s="13"/>
      <c r="L27" s="14"/>
      <c r="M27" s="13"/>
      <c r="N27" s="14"/>
    </row>
    <row r="28" spans="1:14" ht="14.7" thickBot="1" x14ac:dyDescent="0.6">
      <c r="A28" s="26" t="s">
        <v>55</v>
      </c>
      <c r="B28" s="12" t="s">
        <v>46</v>
      </c>
      <c r="C28" s="13">
        <v>0</v>
      </c>
      <c r="D28" s="14">
        <v>0</v>
      </c>
      <c r="E28" s="13">
        <f t="shared" si="3"/>
        <v>0</v>
      </c>
      <c r="F28" s="14">
        <f t="shared" si="4"/>
        <v>0</v>
      </c>
      <c r="G28" s="13">
        <v>0</v>
      </c>
      <c r="H28" s="14">
        <v>0</v>
      </c>
      <c r="I28" s="14">
        <f t="shared" si="0"/>
        <v>0</v>
      </c>
      <c r="J28" s="14">
        <f t="shared" si="1"/>
        <v>0</v>
      </c>
      <c r="K28" s="13"/>
      <c r="L28" s="14"/>
      <c r="M28" s="13"/>
      <c r="N28" s="14"/>
    </row>
    <row r="29" spans="1:14" ht="14.7" thickBot="1" x14ac:dyDescent="0.6">
      <c r="A29" s="26" t="s">
        <v>56</v>
      </c>
      <c r="B29" s="12" t="s">
        <v>57</v>
      </c>
      <c r="C29" s="13">
        <v>0</v>
      </c>
      <c r="D29" s="14">
        <v>0</v>
      </c>
      <c r="E29" s="13">
        <f t="shared" si="3"/>
        <v>0</v>
      </c>
      <c r="F29" s="14">
        <f t="shared" si="4"/>
        <v>0</v>
      </c>
      <c r="G29" s="13">
        <v>0</v>
      </c>
      <c r="H29" s="14">
        <v>0</v>
      </c>
      <c r="I29" s="14">
        <f t="shared" si="0"/>
        <v>0</v>
      </c>
      <c r="J29" s="14">
        <f t="shared" si="1"/>
        <v>0</v>
      </c>
      <c r="K29" s="13"/>
      <c r="L29" s="14"/>
      <c r="M29" s="13"/>
      <c r="N29" s="14"/>
    </row>
    <row r="30" spans="1:14" ht="14.7" thickBot="1" x14ac:dyDescent="0.6">
      <c r="A30" s="26" t="s">
        <v>58</v>
      </c>
      <c r="B30" s="12" t="s">
        <v>59</v>
      </c>
      <c r="C30" s="13">
        <v>1127.6701865999999</v>
      </c>
      <c r="D30" s="14">
        <v>458.27699050000848</v>
      </c>
      <c r="E30" s="13">
        <f t="shared" si="3"/>
        <v>1127.6701865999999</v>
      </c>
      <c r="F30" s="14">
        <f t="shared" si="4"/>
        <v>458.27699050000848</v>
      </c>
      <c r="G30" s="13">
        <v>1127.6701865999999</v>
      </c>
      <c r="H30" s="14">
        <v>458.27699050000848</v>
      </c>
      <c r="I30" s="14">
        <f t="shared" si="0"/>
        <v>1127.6701865999999</v>
      </c>
      <c r="J30" s="14">
        <f t="shared" si="1"/>
        <v>458.27699050000848</v>
      </c>
      <c r="K30" s="13"/>
      <c r="L30" s="14"/>
      <c r="M30" s="13"/>
      <c r="N30" s="14"/>
    </row>
    <row r="31" spans="1:14" ht="14.7" thickBot="1" x14ac:dyDescent="0.6">
      <c r="A31" s="26" t="s">
        <v>60</v>
      </c>
      <c r="B31" s="12" t="s">
        <v>54</v>
      </c>
      <c r="C31" s="13">
        <v>573.66453000000001</v>
      </c>
      <c r="D31" s="14">
        <v>233.13310708129515</v>
      </c>
      <c r="E31" s="13">
        <f t="shared" si="3"/>
        <v>573.66453000000001</v>
      </c>
      <c r="F31" s="14">
        <f t="shared" si="4"/>
        <v>233.13310708129515</v>
      </c>
      <c r="G31" s="13">
        <v>573.66453000000001</v>
      </c>
      <c r="H31" s="14">
        <v>233.13310708129515</v>
      </c>
      <c r="I31" s="14">
        <f t="shared" si="0"/>
        <v>573.66453000000001</v>
      </c>
      <c r="J31" s="14">
        <f t="shared" si="1"/>
        <v>233.13310708129515</v>
      </c>
      <c r="K31" s="13"/>
      <c r="L31" s="14"/>
      <c r="M31" s="13"/>
      <c r="N31" s="14"/>
    </row>
    <row r="32" spans="1:14" ht="14.7" thickBot="1" x14ac:dyDescent="0.6">
      <c r="A32" s="26" t="s">
        <v>61</v>
      </c>
      <c r="B32" s="12" t="s">
        <v>62</v>
      </c>
      <c r="C32" s="13">
        <v>126.2061966</v>
      </c>
      <c r="D32" s="14">
        <v>51.289283557884922</v>
      </c>
      <c r="E32" s="13">
        <f t="shared" si="3"/>
        <v>126.2061966</v>
      </c>
      <c r="F32" s="14">
        <f t="shared" si="4"/>
        <v>51.289283557884922</v>
      </c>
      <c r="G32" s="13">
        <v>126.2061966</v>
      </c>
      <c r="H32" s="14">
        <v>51.289283557884922</v>
      </c>
      <c r="I32" s="14">
        <f t="shared" si="0"/>
        <v>126.2061966</v>
      </c>
      <c r="J32" s="14">
        <f t="shared" si="1"/>
        <v>51.289283557884922</v>
      </c>
      <c r="K32" s="13"/>
      <c r="L32" s="14"/>
      <c r="M32" s="13"/>
      <c r="N32" s="14"/>
    </row>
    <row r="33" spans="1:14" ht="14.7" thickBot="1" x14ac:dyDescent="0.6">
      <c r="A33" s="26" t="s">
        <v>63</v>
      </c>
      <c r="B33" s="12" t="s">
        <v>57</v>
      </c>
      <c r="C33" s="13">
        <v>427.79945999999995</v>
      </c>
      <c r="D33" s="14">
        <v>173.85459986082847</v>
      </c>
      <c r="E33" s="13">
        <f t="shared" si="3"/>
        <v>427.79945999999995</v>
      </c>
      <c r="F33" s="14">
        <f t="shared" si="4"/>
        <v>173.85459986082847</v>
      </c>
      <c r="G33" s="13">
        <v>427.79945999999995</v>
      </c>
      <c r="H33" s="14">
        <v>173.85459986082847</v>
      </c>
      <c r="I33" s="14">
        <f t="shared" si="0"/>
        <v>427.79945999999995</v>
      </c>
      <c r="J33" s="14">
        <f t="shared" si="1"/>
        <v>173.85459986082847</v>
      </c>
      <c r="K33" s="13"/>
      <c r="L33" s="14"/>
      <c r="M33" s="13"/>
      <c r="N33" s="14"/>
    </row>
    <row r="34" spans="1:14" ht="14.7" thickBot="1" x14ac:dyDescent="0.6">
      <c r="A34" s="26" t="s">
        <v>64</v>
      </c>
      <c r="B34" s="12" t="s">
        <v>65</v>
      </c>
      <c r="C34" s="13">
        <v>0</v>
      </c>
      <c r="D34" s="14">
        <v>0</v>
      </c>
      <c r="E34" s="13">
        <f t="shared" si="3"/>
        <v>0</v>
      </c>
      <c r="F34" s="14">
        <f t="shared" si="4"/>
        <v>0</v>
      </c>
      <c r="G34" s="13">
        <v>0</v>
      </c>
      <c r="H34" s="14">
        <v>0</v>
      </c>
      <c r="I34" s="14">
        <f t="shared" si="0"/>
        <v>0</v>
      </c>
      <c r="J34" s="14">
        <f t="shared" si="1"/>
        <v>0</v>
      </c>
      <c r="K34" s="13"/>
      <c r="L34" s="14"/>
      <c r="M34" s="13"/>
      <c r="N34" s="14"/>
    </row>
    <row r="35" spans="1:14" ht="14.7" thickBot="1" x14ac:dyDescent="0.6">
      <c r="A35" s="26" t="s">
        <v>66</v>
      </c>
      <c r="B35" s="12" t="s">
        <v>67</v>
      </c>
      <c r="C35" s="11"/>
      <c r="D35" s="11"/>
      <c r="E35" s="11"/>
      <c r="F35" s="11"/>
      <c r="G35" s="11"/>
      <c r="H35" s="11"/>
      <c r="I35" s="14"/>
      <c r="J35" s="14"/>
      <c r="K35" s="11"/>
      <c r="L35" s="11"/>
      <c r="M35" s="11"/>
      <c r="N35" s="11"/>
    </row>
    <row r="36" spans="1:14" ht="14.7" thickBot="1" x14ac:dyDescent="0.6">
      <c r="A36" s="26" t="s">
        <v>68</v>
      </c>
      <c r="B36" s="12" t="s">
        <v>69</v>
      </c>
      <c r="C36" s="13">
        <v>0</v>
      </c>
      <c r="D36" s="14">
        <v>0</v>
      </c>
      <c r="E36" s="13">
        <f>C36</f>
        <v>0</v>
      </c>
      <c r="F36" s="14">
        <f>D36</f>
        <v>0</v>
      </c>
      <c r="G36" s="13">
        <v>0</v>
      </c>
      <c r="H36" s="14">
        <v>0</v>
      </c>
      <c r="I36" s="14">
        <f t="shared" si="0"/>
        <v>0</v>
      </c>
      <c r="J36" s="14">
        <f t="shared" si="1"/>
        <v>0</v>
      </c>
      <c r="K36" s="13"/>
      <c r="L36" s="15"/>
      <c r="M36" s="13"/>
      <c r="N36" s="15"/>
    </row>
    <row r="37" spans="1:14" ht="14.7" thickBot="1" x14ac:dyDescent="0.6">
      <c r="A37" s="26" t="s">
        <v>70</v>
      </c>
      <c r="B37" s="12" t="s">
        <v>71</v>
      </c>
      <c r="C37" s="13">
        <v>7777.5544063255165</v>
      </c>
      <c r="D37" s="14">
        <v>3164.8549166984449</v>
      </c>
      <c r="E37" s="13">
        <f>E14+E30+E34+E35+E36</f>
        <v>7840.6642155672598</v>
      </c>
      <c r="F37" s="13">
        <f>F14+F30+F34+F35+F36</f>
        <v>3190.5022857554709</v>
      </c>
      <c r="G37" s="13">
        <v>7511.1403963255161</v>
      </c>
      <c r="H37" s="14">
        <v>3052.4730164495236</v>
      </c>
      <c r="I37" s="14">
        <f t="shared" si="0"/>
        <v>7574.2502055672594</v>
      </c>
      <c r="J37" s="14">
        <f t="shared" si="1"/>
        <v>3078.1203855065496</v>
      </c>
      <c r="K37" s="13">
        <v>266.41401000000002</v>
      </c>
      <c r="L37" s="14">
        <v>112.38190024892121</v>
      </c>
      <c r="M37" s="13">
        <f t="shared" ref="M37:N40" si="5">K37</f>
        <v>266.41401000000002</v>
      </c>
      <c r="N37" s="14">
        <f t="shared" si="5"/>
        <v>112.38190024892121</v>
      </c>
    </row>
    <row r="38" spans="1:14" ht="14.7" thickBot="1" x14ac:dyDescent="0.6">
      <c r="A38" s="26" t="s">
        <v>72</v>
      </c>
      <c r="B38" s="12" t="s">
        <v>73</v>
      </c>
      <c r="C38" s="13">
        <v>274.90746999999999</v>
      </c>
      <c r="D38" s="14">
        <v>115.96471173277749</v>
      </c>
      <c r="E38" s="13">
        <f t="shared" ref="E38:F40" si="6">C38</f>
        <v>274.90746999999999</v>
      </c>
      <c r="F38" s="14">
        <f t="shared" si="6"/>
        <v>115.96471173277749</v>
      </c>
      <c r="G38" s="11"/>
      <c r="H38" s="11"/>
      <c r="I38" s="14"/>
      <c r="J38" s="14"/>
      <c r="K38" s="13">
        <v>274.90746999999999</v>
      </c>
      <c r="L38" s="14">
        <v>115.96471173277749</v>
      </c>
      <c r="M38" s="13">
        <f t="shared" si="5"/>
        <v>274.90746999999999</v>
      </c>
      <c r="N38" s="14">
        <f t="shared" si="5"/>
        <v>115.96471173277749</v>
      </c>
    </row>
    <row r="39" spans="1:14" ht="14.7" thickBot="1" x14ac:dyDescent="0.6">
      <c r="A39" s="26" t="s">
        <v>74</v>
      </c>
      <c r="B39" s="12" t="s">
        <v>75</v>
      </c>
      <c r="C39" s="13">
        <v>322.09196977630359</v>
      </c>
      <c r="D39" s="14">
        <v>131.22999999999999</v>
      </c>
      <c r="E39" s="13">
        <f t="shared" si="6"/>
        <v>322.09196977630359</v>
      </c>
      <c r="F39" s="14">
        <f t="shared" si="6"/>
        <v>131.22999999999999</v>
      </c>
      <c r="G39" s="13">
        <v>300.44827176165512</v>
      </c>
      <c r="H39" s="14">
        <v>122.1</v>
      </c>
      <c r="I39" s="14">
        <f t="shared" si="0"/>
        <v>300.44827176165512</v>
      </c>
      <c r="J39" s="14">
        <f t="shared" si="1"/>
        <v>122.1</v>
      </c>
      <c r="K39" s="13">
        <v>21.643698014648486</v>
      </c>
      <c r="L39" s="14">
        <v>9.1300000000000008</v>
      </c>
      <c r="M39" s="13">
        <f t="shared" si="5"/>
        <v>21.643698014648486</v>
      </c>
      <c r="N39" s="14">
        <f t="shared" si="5"/>
        <v>9.1300000000000008</v>
      </c>
    </row>
    <row r="40" spans="1:14" ht="14.7" thickBot="1" x14ac:dyDescent="0.6">
      <c r="A40" s="26" t="s">
        <v>76</v>
      </c>
      <c r="B40" s="12" t="s">
        <v>77</v>
      </c>
      <c r="C40" s="13">
        <v>57.976554559734652</v>
      </c>
      <c r="D40" s="14">
        <v>23.621400000000001</v>
      </c>
      <c r="E40" s="13">
        <f t="shared" si="6"/>
        <v>57.976554559734652</v>
      </c>
      <c r="F40" s="14">
        <f t="shared" si="6"/>
        <v>23.621400000000001</v>
      </c>
      <c r="G40" s="13">
        <v>54.080688917097923</v>
      </c>
      <c r="H40" s="14">
        <v>21.978000000000002</v>
      </c>
      <c r="I40" s="14">
        <f t="shared" si="0"/>
        <v>54.080688917097923</v>
      </c>
      <c r="J40" s="14">
        <f t="shared" si="1"/>
        <v>21.978000000000002</v>
      </c>
      <c r="K40" s="13">
        <v>3.8958656426367271</v>
      </c>
      <c r="L40" s="14">
        <v>1.6434</v>
      </c>
      <c r="M40" s="13">
        <f t="shared" si="5"/>
        <v>3.8958656426367271</v>
      </c>
      <c r="N40" s="14">
        <f t="shared" si="5"/>
        <v>1.6434</v>
      </c>
    </row>
    <row r="41" spans="1:14" ht="14.7" thickBot="1" x14ac:dyDescent="0.6">
      <c r="A41" s="26" t="s">
        <v>78</v>
      </c>
      <c r="B41" s="12" t="s">
        <v>79</v>
      </c>
      <c r="C41" s="11"/>
      <c r="D41" s="11"/>
      <c r="E41" s="11"/>
      <c r="F41" s="11"/>
      <c r="G41" s="11"/>
      <c r="H41" s="11"/>
      <c r="I41" s="14"/>
      <c r="J41" s="14"/>
      <c r="K41" s="11"/>
      <c r="L41" s="11"/>
      <c r="M41" s="11"/>
      <c r="N41" s="11"/>
    </row>
    <row r="42" spans="1:14" ht="14.7" thickBot="1" x14ac:dyDescent="0.6">
      <c r="A42" s="26" t="s">
        <v>80</v>
      </c>
      <c r="B42" s="12" t="s">
        <v>81</v>
      </c>
      <c r="C42" s="13">
        <v>264.11541521656898</v>
      </c>
      <c r="D42" s="14">
        <v>107.6086</v>
      </c>
      <c r="E42" s="13">
        <f>C42</f>
        <v>264.11541521656898</v>
      </c>
      <c r="F42" s="14">
        <f>D42</f>
        <v>107.6086</v>
      </c>
      <c r="G42" s="13">
        <v>246.36758284455721</v>
      </c>
      <c r="H42" s="14">
        <v>100.122</v>
      </c>
      <c r="I42" s="14">
        <f t="shared" si="0"/>
        <v>246.36758284455721</v>
      </c>
      <c r="J42" s="14">
        <f t="shared" si="1"/>
        <v>100.122</v>
      </c>
      <c r="K42" s="13">
        <v>17.747832372011757</v>
      </c>
      <c r="L42" s="14">
        <v>7.4865999999999993</v>
      </c>
      <c r="M42" s="13">
        <f>K42</f>
        <v>17.747832372011757</v>
      </c>
      <c r="N42" s="14">
        <f>L42</f>
        <v>7.4865999999999993</v>
      </c>
    </row>
    <row r="43" spans="1:14" ht="14.7" thickBot="1" x14ac:dyDescent="0.6">
      <c r="A43" s="26" t="s">
        <v>82</v>
      </c>
      <c r="B43" s="12" t="s">
        <v>83</v>
      </c>
      <c r="C43" s="13">
        <v>8374.5538461018186</v>
      </c>
      <c r="D43" s="14">
        <v>3412.0496284312217</v>
      </c>
      <c r="E43" s="13">
        <f>E37+E38+E39</f>
        <v>8437.6636553435637</v>
      </c>
      <c r="F43" s="13">
        <f>F37+F38+F39</f>
        <v>3437.6969974882486</v>
      </c>
      <c r="G43" s="13">
        <v>7811.5886680871708</v>
      </c>
      <c r="H43" s="14">
        <v>3174.573016449523</v>
      </c>
      <c r="I43" s="14">
        <f t="shared" si="0"/>
        <v>7874.698477328915</v>
      </c>
      <c r="J43" s="14">
        <f t="shared" si="1"/>
        <v>3200.22038550655</v>
      </c>
      <c r="K43" s="13">
        <v>562.96517801464847</v>
      </c>
      <c r="L43" s="14">
        <v>237.47661198169871</v>
      </c>
      <c r="M43" s="13">
        <f>K43</f>
        <v>562.96517801464847</v>
      </c>
      <c r="N43" s="14">
        <f>L43</f>
        <v>237.47661198169871</v>
      </c>
    </row>
    <row r="44" spans="1:14" ht="14.7" thickBot="1" x14ac:dyDescent="0.6">
      <c r="A44" s="26" t="s">
        <v>84</v>
      </c>
      <c r="B44" s="12" t="s">
        <v>85</v>
      </c>
      <c r="C44" s="13"/>
      <c r="D44" s="14">
        <v>3412.0496284312217</v>
      </c>
      <c r="E44" s="13"/>
      <c r="F44" s="14">
        <f>F43</f>
        <v>3437.6969974882486</v>
      </c>
      <c r="G44" s="13"/>
      <c r="H44" s="14">
        <v>3174.573016449523</v>
      </c>
      <c r="I44" s="14"/>
      <c r="J44" s="14">
        <f t="shared" si="1"/>
        <v>3200.22038550655</v>
      </c>
      <c r="K44" s="13"/>
      <c r="L44" s="14">
        <v>237.47661198169871</v>
      </c>
      <c r="M44" s="13"/>
      <c r="N44" s="14">
        <f>L44</f>
        <v>237.47661198169871</v>
      </c>
    </row>
    <row r="45" spans="1:14" ht="14.7" thickBot="1" x14ac:dyDescent="0.6">
      <c r="A45" s="31" t="s">
        <v>86</v>
      </c>
      <c r="B45" s="12" t="s">
        <v>92</v>
      </c>
      <c r="C45" s="35">
        <v>2460.6738064017618</v>
      </c>
      <c r="D45" s="14"/>
      <c r="E45" s="35">
        <f>C45</f>
        <v>2460.6738064017618</v>
      </c>
      <c r="F45" s="14"/>
      <c r="G45" s="35">
        <v>2460.6738064017618</v>
      </c>
      <c r="H45" s="14"/>
      <c r="I45" s="43">
        <f t="shared" si="0"/>
        <v>2460.6738064017618</v>
      </c>
      <c r="J45" s="14"/>
      <c r="K45" s="13"/>
      <c r="L45" s="14"/>
      <c r="M45" s="13"/>
      <c r="N45" s="14"/>
    </row>
    <row r="46" spans="1:14" ht="14.7" thickBot="1" x14ac:dyDescent="0.6">
      <c r="A46" s="31" t="s">
        <v>93</v>
      </c>
      <c r="B46" s="12" t="s">
        <v>94</v>
      </c>
      <c r="C46" s="35">
        <v>2370.6131450874573</v>
      </c>
      <c r="D46" s="11"/>
      <c r="E46" s="16">
        <f>C46</f>
        <v>2370.6131450874573</v>
      </c>
      <c r="F46" s="11"/>
      <c r="G46" s="16"/>
      <c r="H46" s="11"/>
      <c r="I46" s="11"/>
      <c r="J46" s="11"/>
      <c r="K46" s="16">
        <v>2370.6131450874573</v>
      </c>
      <c r="L46" s="11"/>
      <c r="M46" s="16">
        <f>K46</f>
        <v>2370.6131450874573</v>
      </c>
      <c r="N46" s="11"/>
    </row>
    <row r="47" spans="1:14" ht="17.7" thickBot="1" x14ac:dyDescent="0.6">
      <c r="A47" s="17"/>
    </row>
    <row r="48" spans="1:14" s="22" customFormat="1" ht="23.1" thickBot="1" x14ac:dyDescent="0.6">
      <c r="A48" s="18"/>
      <c r="B48" s="19" t="s">
        <v>87</v>
      </c>
      <c r="C48" s="20"/>
      <c r="D48" s="21">
        <v>4094.4595541174658</v>
      </c>
      <c r="E48" s="20"/>
      <c r="F48" s="21">
        <f>F44*1.2</f>
        <v>4125.236396985898</v>
      </c>
      <c r="G48" s="20"/>
      <c r="H48" s="36">
        <f>H44*1.2</f>
        <v>3809.4876197394274</v>
      </c>
      <c r="I48" s="36"/>
      <c r="J48" s="21">
        <f>J44*1.2</f>
        <v>3840.26446260786</v>
      </c>
      <c r="K48" s="36"/>
      <c r="L48" s="21">
        <v>284.97193437803844</v>
      </c>
      <c r="M48" s="36"/>
      <c r="N48" s="21">
        <f>N44*1.2</f>
        <v>284.97193437803844</v>
      </c>
    </row>
  </sheetData>
  <mergeCells count="12">
    <mergeCell ref="G12:H12"/>
    <mergeCell ref="K12:L12"/>
    <mergeCell ref="I12:J12"/>
    <mergeCell ref="M12:N12"/>
    <mergeCell ref="A6:D6"/>
    <mergeCell ref="A7:F7"/>
    <mergeCell ref="A8:F8"/>
    <mergeCell ref="B9:E9"/>
    <mergeCell ref="A12:A13"/>
    <mergeCell ref="B12:B13"/>
    <mergeCell ref="C12:D12"/>
    <mergeCell ref="E12:F12"/>
  </mergeCells>
  <pageMargins left="0.78740157480314965" right="0" top="0.74803149606299213" bottom="0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7" workbookViewId="0">
      <selection activeCell="C14" sqref="C14:D46"/>
    </sheetView>
  </sheetViews>
  <sheetFormatPr defaultRowHeight="14.4" outlineLevelCol="1" x14ac:dyDescent="0.55000000000000004"/>
  <cols>
    <col min="1" max="1" width="5" bestFit="1" customWidth="1"/>
    <col min="2" max="2" width="50.15625" customWidth="1"/>
    <col min="3" max="4" width="24.68359375" customWidth="1"/>
    <col min="5" max="5" width="12.578125" customWidth="1" outlineLevel="1"/>
    <col min="6" max="6" width="11.26171875" customWidth="1" outlineLevel="1"/>
    <col min="7" max="7" width="13" customWidth="1" outlineLevel="1"/>
    <col min="8" max="8" width="13.68359375" customWidth="1" outlineLevel="1"/>
  </cols>
  <sheetData>
    <row r="1" spans="1:8" x14ac:dyDescent="0.55000000000000004">
      <c r="G1" t="s">
        <v>15</v>
      </c>
    </row>
    <row r="2" spans="1:8" ht="17.7" x14ac:dyDescent="0.55000000000000004">
      <c r="D2" s="34"/>
      <c r="E2" s="8" t="s">
        <v>16</v>
      </c>
    </row>
    <row r="3" spans="1:8" ht="17.7" x14ac:dyDescent="0.55000000000000004">
      <c r="E3" s="8" t="s">
        <v>17</v>
      </c>
    </row>
    <row r="4" spans="1:8" ht="17.7" x14ac:dyDescent="0.55000000000000004">
      <c r="E4" s="8" t="s">
        <v>18</v>
      </c>
    </row>
    <row r="5" spans="1:8" ht="17.399999999999999" x14ac:dyDescent="0.55000000000000004">
      <c r="A5" s="28"/>
    </row>
    <row r="6" spans="1:8" ht="17.399999999999999" x14ac:dyDescent="0.55000000000000004">
      <c r="A6" s="63" t="s">
        <v>19</v>
      </c>
      <c r="B6" s="63"/>
      <c r="C6" s="63"/>
      <c r="D6" s="63"/>
      <c r="E6" s="63"/>
      <c r="F6" s="63"/>
      <c r="G6" s="63"/>
      <c r="H6" s="63"/>
    </row>
    <row r="7" spans="1:8" ht="17.399999999999999" x14ac:dyDescent="0.55000000000000004">
      <c r="A7" s="63" t="s">
        <v>20</v>
      </c>
      <c r="B7" s="63"/>
      <c r="C7" s="63"/>
      <c r="D7" s="63"/>
      <c r="E7" s="63"/>
      <c r="F7" s="63"/>
      <c r="G7" s="63"/>
      <c r="H7" s="63"/>
    </row>
    <row r="8" spans="1:8" ht="17.399999999999999" x14ac:dyDescent="0.55000000000000004">
      <c r="A8" s="63" t="s">
        <v>88</v>
      </c>
      <c r="B8" s="63"/>
      <c r="C8" s="63"/>
      <c r="D8" s="63"/>
      <c r="E8" s="63"/>
      <c r="F8" s="63"/>
      <c r="G8" s="63"/>
      <c r="H8" s="63"/>
    </row>
    <row r="9" spans="1:8" ht="17.7" x14ac:dyDescent="0.55000000000000004">
      <c r="A9" s="28"/>
      <c r="B9" s="64" t="s">
        <v>22</v>
      </c>
      <c r="C9" s="64"/>
      <c r="D9" s="64"/>
      <c r="E9" s="64"/>
      <c r="F9" s="64"/>
      <c r="G9" s="64"/>
    </row>
    <row r="10" spans="1:8" ht="17.399999999999999" x14ac:dyDescent="0.55000000000000004">
      <c r="A10" s="28"/>
      <c r="B10" s="63" t="s">
        <v>23</v>
      </c>
      <c r="C10" s="63"/>
      <c r="D10" s="63"/>
      <c r="E10" s="63"/>
      <c r="F10" s="63"/>
      <c r="G10" s="63"/>
    </row>
    <row r="11" spans="1:8" ht="7.5" customHeight="1" thickBot="1" x14ac:dyDescent="0.6">
      <c r="A11" s="10"/>
    </row>
    <row r="12" spans="1:8" ht="24.75" customHeight="1" thickBot="1" x14ac:dyDescent="0.6">
      <c r="A12" s="65" t="s">
        <v>0</v>
      </c>
      <c r="B12" s="65" t="s">
        <v>24</v>
      </c>
      <c r="C12" s="61" t="s">
        <v>89</v>
      </c>
      <c r="D12" s="62"/>
      <c r="E12" s="61" t="s">
        <v>90</v>
      </c>
      <c r="F12" s="62"/>
      <c r="G12" s="61" t="s">
        <v>91</v>
      </c>
      <c r="H12" s="62"/>
    </row>
    <row r="13" spans="1:8" ht="14.7" thickBot="1" x14ac:dyDescent="0.6">
      <c r="A13" s="66"/>
      <c r="B13" s="66"/>
      <c r="C13" s="11" t="s">
        <v>25</v>
      </c>
      <c r="D13" s="30" t="s">
        <v>26</v>
      </c>
      <c r="E13" s="11" t="s">
        <v>25</v>
      </c>
      <c r="F13" s="30" t="s">
        <v>26</v>
      </c>
      <c r="G13" s="11" t="s">
        <v>25</v>
      </c>
      <c r="H13" s="30" t="s">
        <v>26</v>
      </c>
    </row>
    <row r="14" spans="1:8" ht="14.7" thickBot="1" x14ac:dyDescent="0.6">
      <c r="A14" s="29" t="s">
        <v>27</v>
      </c>
      <c r="B14" s="12" t="s">
        <v>28</v>
      </c>
      <c r="C14" s="13">
        <v>4084.1588650322742</v>
      </c>
      <c r="D14" s="14">
        <v>3232.6703412172674</v>
      </c>
      <c r="E14" s="13">
        <v>3947.197755032274</v>
      </c>
      <c r="F14" s="14">
        <v>3120.2875231600847</v>
      </c>
      <c r="G14" s="13">
        <v>136.96111000000002</v>
      </c>
      <c r="H14" s="14">
        <v>112.38281805718273</v>
      </c>
    </row>
    <row r="15" spans="1:8" ht="14.7" thickBot="1" x14ac:dyDescent="0.6">
      <c r="A15" s="29" t="s">
        <v>29</v>
      </c>
      <c r="B15" s="12" t="s">
        <v>30</v>
      </c>
      <c r="C15" s="13">
        <v>3108.0658400000002</v>
      </c>
      <c r="D15" s="14">
        <v>2456.9478560703055</v>
      </c>
      <c r="E15" s="13">
        <v>3108.0658400000002</v>
      </c>
      <c r="F15" s="14">
        <v>2456.9478560703055</v>
      </c>
      <c r="G15" s="13">
        <v>0</v>
      </c>
      <c r="H15" s="14">
        <v>0</v>
      </c>
    </row>
    <row r="16" spans="1:8" ht="14.7" thickBot="1" x14ac:dyDescent="0.6">
      <c r="A16" s="29" t="s">
        <v>31</v>
      </c>
      <c r="B16" s="12" t="s">
        <v>32</v>
      </c>
      <c r="C16" s="13">
        <v>2999.6502700000001</v>
      </c>
      <c r="D16" s="14">
        <v>2371.2445872244498</v>
      </c>
      <c r="E16" s="13">
        <v>2999.6502700000001</v>
      </c>
      <c r="F16" s="14">
        <v>2371.2445872244498</v>
      </c>
      <c r="G16" s="13"/>
      <c r="H16" s="14"/>
    </row>
    <row r="17" spans="1:8" ht="14.7" thickBot="1" x14ac:dyDescent="0.6">
      <c r="A17" s="29" t="s">
        <v>33</v>
      </c>
      <c r="B17" s="12" t="s">
        <v>34</v>
      </c>
      <c r="C17" s="13">
        <v>106.52622</v>
      </c>
      <c r="D17" s="14">
        <v>84.209724413133301</v>
      </c>
      <c r="E17" s="13">
        <v>106.52622</v>
      </c>
      <c r="F17" s="14">
        <v>84.209724413133301</v>
      </c>
      <c r="G17" s="13"/>
      <c r="H17" s="14"/>
    </row>
    <row r="18" spans="1:8" ht="14.7" thickBot="1" x14ac:dyDescent="0.6">
      <c r="A18" s="29" t="s">
        <v>35</v>
      </c>
      <c r="B18" s="12" t="s">
        <v>36</v>
      </c>
      <c r="C18" s="11"/>
      <c r="D18" s="11"/>
      <c r="E18" s="11"/>
      <c r="F18" s="11"/>
      <c r="G18" s="11"/>
      <c r="H18" s="11"/>
    </row>
    <row r="19" spans="1:8" ht="14.7" thickBot="1" x14ac:dyDescent="0.6">
      <c r="A19" s="29" t="s">
        <v>37</v>
      </c>
      <c r="B19" s="12" t="s">
        <v>38</v>
      </c>
      <c r="C19" s="13">
        <v>1.8893499999999999</v>
      </c>
      <c r="D19" s="14">
        <v>1.4935444327223233</v>
      </c>
      <c r="E19" s="13">
        <v>1.8893499999999999</v>
      </c>
      <c r="F19" s="14">
        <v>1.4935444327223233</v>
      </c>
      <c r="G19" s="13"/>
      <c r="H19" s="14"/>
    </row>
    <row r="20" spans="1:8" ht="14.7" thickBot="1" x14ac:dyDescent="0.6">
      <c r="A20" s="29" t="s">
        <v>39</v>
      </c>
      <c r="B20" s="12" t="s">
        <v>40</v>
      </c>
      <c r="C20" s="11"/>
      <c r="D20" s="11"/>
      <c r="E20" s="11"/>
      <c r="F20" s="11"/>
      <c r="G20" s="11"/>
      <c r="H20" s="11"/>
    </row>
    <row r="21" spans="1:8" ht="14.7" thickBot="1" x14ac:dyDescent="0.6">
      <c r="A21" s="29" t="s">
        <v>41</v>
      </c>
      <c r="B21" s="12" t="s">
        <v>42</v>
      </c>
      <c r="C21" s="13">
        <v>99.652905764158575</v>
      </c>
      <c r="D21" s="14">
        <v>78.77632127909672</v>
      </c>
      <c r="E21" s="13">
        <v>99.652905764158575</v>
      </c>
      <c r="F21" s="14">
        <v>78.77632127909672</v>
      </c>
      <c r="G21" s="13"/>
      <c r="H21" s="14"/>
    </row>
    <row r="22" spans="1:8" ht="14.7" thickBot="1" x14ac:dyDescent="0.6">
      <c r="A22" s="29" t="s">
        <v>43</v>
      </c>
      <c r="B22" s="12" t="s">
        <v>44</v>
      </c>
      <c r="C22" s="13">
        <v>876.44011926811504</v>
      </c>
      <c r="D22" s="14">
        <v>696.94616386786493</v>
      </c>
      <c r="E22" s="15">
        <v>739.47900926811496</v>
      </c>
      <c r="F22" s="14">
        <v>584.56334581068222</v>
      </c>
      <c r="G22" s="15">
        <v>136.96111000000002</v>
      </c>
      <c r="H22" s="14">
        <v>112.38281805718273</v>
      </c>
    </row>
    <row r="23" spans="1:8" ht="14.7" thickBot="1" x14ac:dyDescent="0.6">
      <c r="A23" s="29" t="s">
        <v>45</v>
      </c>
      <c r="B23" s="12" t="s">
        <v>46</v>
      </c>
      <c r="C23" s="13">
        <v>21.923639268114886</v>
      </c>
      <c r="D23" s="14">
        <v>17.330790681401279</v>
      </c>
      <c r="E23" s="13">
        <v>21.923639268114886</v>
      </c>
      <c r="F23" s="14">
        <v>17.330790681401279</v>
      </c>
      <c r="G23" s="13"/>
      <c r="H23" s="14"/>
    </row>
    <row r="24" spans="1:8" ht="14.7" thickBot="1" x14ac:dyDescent="0.6">
      <c r="A24" s="29" t="s">
        <v>47</v>
      </c>
      <c r="B24" s="12" t="s">
        <v>48</v>
      </c>
      <c r="C24" s="11"/>
      <c r="D24" s="11"/>
      <c r="E24" s="11"/>
      <c r="F24" s="11"/>
      <c r="G24" s="11"/>
      <c r="H24" s="11"/>
    </row>
    <row r="25" spans="1:8" ht="14.7" thickBot="1" x14ac:dyDescent="0.6">
      <c r="A25" s="29" t="s">
        <v>49</v>
      </c>
      <c r="B25" s="12" t="s">
        <v>50</v>
      </c>
      <c r="C25" s="13">
        <v>854.51648</v>
      </c>
      <c r="D25" s="14">
        <v>679.61537318646367</v>
      </c>
      <c r="E25" s="15">
        <v>717.55537000000004</v>
      </c>
      <c r="F25" s="14">
        <v>567.23255512928097</v>
      </c>
      <c r="G25" s="15">
        <v>136.96111000000002</v>
      </c>
      <c r="H25" s="14">
        <v>112.38281805718273</v>
      </c>
    </row>
    <row r="26" spans="1:8" ht="14.7" thickBot="1" x14ac:dyDescent="0.6">
      <c r="A26" s="29" t="s">
        <v>51</v>
      </c>
      <c r="B26" s="12" t="s">
        <v>52</v>
      </c>
      <c r="C26" s="13">
        <v>0</v>
      </c>
      <c r="D26" s="14">
        <v>0</v>
      </c>
      <c r="E26" s="13">
        <v>0</v>
      </c>
      <c r="F26" s="14">
        <v>0</v>
      </c>
      <c r="G26" s="13"/>
      <c r="H26" s="14"/>
    </row>
    <row r="27" spans="1:8" ht="14.7" thickBot="1" x14ac:dyDescent="0.6">
      <c r="A27" s="29" t="s">
        <v>53</v>
      </c>
      <c r="B27" s="12" t="s">
        <v>54</v>
      </c>
      <c r="C27" s="13">
        <v>0</v>
      </c>
      <c r="D27" s="14">
        <v>0</v>
      </c>
      <c r="E27" s="13">
        <v>0</v>
      </c>
      <c r="F27" s="14">
        <v>0</v>
      </c>
      <c r="G27" s="13"/>
      <c r="H27" s="14"/>
    </row>
    <row r="28" spans="1:8" ht="14.7" thickBot="1" x14ac:dyDescent="0.6">
      <c r="A28" s="29" t="s">
        <v>55</v>
      </c>
      <c r="B28" s="12" t="s">
        <v>46</v>
      </c>
      <c r="C28" s="13">
        <v>0</v>
      </c>
      <c r="D28" s="14">
        <v>0</v>
      </c>
      <c r="E28" s="13">
        <v>0</v>
      </c>
      <c r="F28" s="14">
        <v>0</v>
      </c>
      <c r="G28" s="13"/>
      <c r="H28" s="14"/>
    </row>
    <row r="29" spans="1:8" ht="14.7" thickBot="1" x14ac:dyDescent="0.6">
      <c r="A29" s="29" t="s">
        <v>56</v>
      </c>
      <c r="B29" s="12" t="s">
        <v>57</v>
      </c>
      <c r="C29" s="13">
        <v>0</v>
      </c>
      <c r="D29" s="14">
        <v>0</v>
      </c>
      <c r="E29" s="13">
        <v>0</v>
      </c>
      <c r="F29" s="14">
        <v>0</v>
      </c>
      <c r="G29" s="13"/>
      <c r="H29" s="14"/>
    </row>
    <row r="30" spans="1:8" ht="14.7" thickBot="1" x14ac:dyDescent="0.6">
      <c r="A30" s="29" t="s">
        <v>58</v>
      </c>
      <c r="B30" s="12" t="s">
        <v>59</v>
      </c>
      <c r="C30" s="13">
        <v>649.31928719999996</v>
      </c>
      <c r="D30" s="14">
        <v>513.2914528577486</v>
      </c>
      <c r="E30" s="13">
        <v>649.31928719999996</v>
      </c>
      <c r="F30" s="14">
        <v>513.2914528577486</v>
      </c>
      <c r="G30" s="13"/>
      <c r="H30" s="14"/>
    </row>
    <row r="31" spans="1:8" ht="14.7" thickBot="1" x14ac:dyDescent="0.6">
      <c r="A31" s="29" t="s">
        <v>60</v>
      </c>
      <c r="B31" s="12" t="s">
        <v>54</v>
      </c>
      <c r="C31" s="13">
        <v>357.75126</v>
      </c>
      <c r="D31" s="14">
        <v>282.8048813996329</v>
      </c>
      <c r="E31" s="13">
        <v>357.75126</v>
      </c>
      <c r="F31" s="14">
        <v>282.8048813996329</v>
      </c>
      <c r="G31" s="13"/>
      <c r="H31" s="14"/>
    </row>
    <row r="32" spans="1:8" ht="14.7" thickBot="1" x14ac:dyDescent="0.6">
      <c r="A32" s="29" t="s">
        <v>61</v>
      </c>
      <c r="B32" s="12" t="s">
        <v>62</v>
      </c>
      <c r="C32" s="13">
        <v>78.705277199999998</v>
      </c>
      <c r="D32" s="14">
        <v>62.217073907919236</v>
      </c>
      <c r="E32" s="13">
        <v>78.705277199999998</v>
      </c>
      <c r="F32" s="14">
        <v>62.217073907919236</v>
      </c>
      <c r="G32" s="13"/>
      <c r="H32" s="14"/>
    </row>
    <row r="33" spans="1:10" ht="14.7" thickBot="1" x14ac:dyDescent="0.6">
      <c r="A33" s="29" t="s">
        <v>63</v>
      </c>
      <c r="B33" s="12" t="s">
        <v>57</v>
      </c>
      <c r="C33" s="13">
        <v>212.86274999999998</v>
      </c>
      <c r="D33" s="14">
        <v>168.26949755019649</v>
      </c>
      <c r="E33" s="13">
        <v>212.86274999999998</v>
      </c>
      <c r="F33" s="14">
        <v>168.26949755019649</v>
      </c>
      <c r="G33" s="13"/>
      <c r="H33" s="14"/>
    </row>
    <row r="34" spans="1:10" ht="14.7" thickBot="1" x14ac:dyDescent="0.6">
      <c r="A34" s="29" t="s">
        <v>64</v>
      </c>
      <c r="B34" s="12" t="s">
        <v>65</v>
      </c>
      <c r="C34" s="13">
        <v>0</v>
      </c>
      <c r="D34" s="14">
        <v>0</v>
      </c>
      <c r="E34" s="13">
        <v>0</v>
      </c>
      <c r="F34" s="14">
        <v>0</v>
      </c>
      <c r="G34" s="13"/>
      <c r="H34" s="14"/>
    </row>
    <row r="35" spans="1:10" ht="14.7" thickBot="1" x14ac:dyDescent="0.6">
      <c r="A35" s="29" t="s">
        <v>66</v>
      </c>
      <c r="B35" s="12" t="s">
        <v>67</v>
      </c>
      <c r="C35" s="11"/>
      <c r="D35" s="11"/>
      <c r="E35" s="11"/>
      <c r="F35" s="11"/>
      <c r="G35" s="11"/>
      <c r="H35" s="11"/>
    </row>
    <row r="36" spans="1:10" ht="14.7" thickBot="1" x14ac:dyDescent="0.6">
      <c r="A36" s="29" t="s">
        <v>68</v>
      </c>
      <c r="B36" s="12" t="s">
        <v>69</v>
      </c>
      <c r="C36" s="13">
        <v>0</v>
      </c>
      <c r="D36" s="14">
        <v>0</v>
      </c>
      <c r="E36" s="13">
        <v>0</v>
      </c>
      <c r="F36" s="14">
        <v>0</v>
      </c>
      <c r="G36" s="13"/>
      <c r="H36" s="15"/>
    </row>
    <row r="37" spans="1:10" ht="14.7" thickBot="1" x14ac:dyDescent="0.6">
      <c r="A37" s="29" t="s">
        <v>70</v>
      </c>
      <c r="B37" s="12" t="s">
        <v>71</v>
      </c>
      <c r="C37" s="13">
        <v>4733.4781522322737</v>
      </c>
      <c r="D37" s="14">
        <v>3745.9617940750159</v>
      </c>
      <c r="E37" s="13">
        <v>4596.5170422322735</v>
      </c>
      <c r="F37" s="14">
        <v>3633.5789760178332</v>
      </c>
      <c r="G37" s="13">
        <v>136.96111000000002</v>
      </c>
      <c r="H37" s="14">
        <v>112.38281805718273</v>
      </c>
    </row>
    <row r="38" spans="1:10" ht="14.7" thickBot="1" x14ac:dyDescent="0.6">
      <c r="A38" s="29" t="s">
        <v>72</v>
      </c>
      <c r="B38" s="12" t="s">
        <v>73</v>
      </c>
      <c r="C38" s="13">
        <v>161.13482999999999</v>
      </c>
      <c r="D38" s="14">
        <v>132.21845443984108</v>
      </c>
      <c r="E38" s="11"/>
      <c r="F38" s="11"/>
      <c r="G38" s="13">
        <v>161.13482999999999</v>
      </c>
      <c r="H38" s="14">
        <v>132.21845443984108</v>
      </c>
    </row>
    <row r="39" spans="1:10" ht="14.7" thickBot="1" x14ac:dyDescent="0.6">
      <c r="A39" s="29" t="s">
        <v>74</v>
      </c>
      <c r="B39" s="12" t="s">
        <v>75</v>
      </c>
      <c r="C39" s="13">
        <v>195.77558623052815</v>
      </c>
      <c r="D39" s="14">
        <v>155.12</v>
      </c>
      <c r="E39" s="13">
        <v>183.85668546832761</v>
      </c>
      <c r="F39" s="14">
        <v>145.34</v>
      </c>
      <c r="G39" s="13">
        <v>11.918900762200543</v>
      </c>
      <c r="H39" s="14">
        <v>9.7800000000000011</v>
      </c>
    </row>
    <row r="40" spans="1:10" ht="14.7" thickBot="1" x14ac:dyDescent="0.6">
      <c r="A40" s="29" t="s">
        <v>76</v>
      </c>
      <c r="B40" s="12" t="s">
        <v>77</v>
      </c>
      <c r="C40" s="13">
        <v>35.239605521495072</v>
      </c>
      <c r="D40" s="14">
        <v>27.921600000000002</v>
      </c>
      <c r="E40" s="13">
        <v>33.094203384298972</v>
      </c>
      <c r="F40" s="14">
        <v>26.161200000000001</v>
      </c>
      <c r="G40" s="13">
        <v>2.1454021371960978</v>
      </c>
      <c r="H40" s="14">
        <v>1.7604</v>
      </c>
    </row>
    <row r="41" spans="1:10" ht="14.7" thickBot="1" x14ac:dyDescent="0.6">
      <c r="A41" s="29" t="s">
        <v>78</v>
      </c>
      <c r="B41" s="12" t="s">
        <v>79</v>
      </c>
      <c r="C41" s="11"/>
      <c r="D41" s="11"/>
      <c r="E41" s="11"/>
      <c r="F41" s="11"/>
      <c r="G41" s="11"/>
      <c r="H41" s="11"/>
    </row>
    <row r="42" spans="1:10" ht="14.7" thickBot="1" x14ac:dyDescent="0.6">
      <c r="A42" s="29" t="s">
        <v>80</v>
      </c>
      <c r="B42" s="12" t="s">
        <v>81</v>
      </c>
      <c r="C42" s="13">
        <v>160.53598070903308</v>
      </c>
      <c r="D42" s="14">
        <v>127.19840000000001</v>
      </c>
      <c r="E42" s="13">
        <v>150.76248208402865</v>
      </c>
      <c r="F42" s="14">
        <v>119.17880000000001</v>
      </c>
      <c r="G42" s="13">
        <v>9.7734986250044464</v>
      </c>
      <c r="H42" s="14">
        <v>8.0196000000000005</v>
      </c>
    </row>
    <row r="43" spans="1:10" ht="14.7" thickBot="1" x14ac:dyDescent="0.6">
      <c r="A43" s="29" t="s">
        <v>82</v>
      </c>
      <c r="B43" s="12" t="s">
        <v>83</v>
      </c>
      <c r="C43" s="13">
        <v>5090.3885684628021</v>
      </c>
      <c r="D43" s="14">
        <v>4033.3002485148572</v>
      </c>
      <c r="E43" s="13">
        <v>4780.3737277006012</v>
      </c>
      <c r="F43" s="14">
        <v>3778.9189760178333</v>
      </c>
      <c r="G43" s="13">
        <v>310.01484076220055</v>
      </c>
      <c r="H43" s="14">
        <v>254.38127249702382</v>
      </c>
    </row>
    <row r="44" spans="1:10" ht="14.7" thickBot="1" x14ac:dyDescent="0.6">
      <c r="A44" s="29" t="s">
        <v>84</v>
      </c>
      <c r="B44" s="12" t="s">
        <v>85</v>
      </c>
      <c r="C44" s="13"/>
      <c r="D44" s="14">
        <v>4033.3002485148572</v>
      </c>
      <c r="E44" s="13"/>
      <c r="F44" s="14">
        <v>3778.9189760178333</v>
      </c>
      <c r="G44" s="13"/>
      <c r="H44" s="14">
        <v>254.38127249702382</v>
      </c>
    </row>
    <row r="45" spans="1:10" ht="14.7" thickBot="1" x14ac:dyDescent="0.6">
      <c r="A45" s="29" t="s">
        <v>86</v>
      </c>
      <c r="B45" s="12" t="s">
        <v>92</v>
      </c>
      <c r="C45" s="35">
        <v>1265.010908685342</v>
      </c>
      <c r="D45" s="14"/>
      <c r="E45" s="35">
        <v>1265.010908685342</v>
      </c>
      <c r="F45" s="14"/>
      <c r="G45" s="13"/>
      <c r="H45" s="14"/>
    </row>
    <row r="46" spans="1:10" ht="14.7" thickBot="1" x14ac:dyDescent="0.6">
      <c r="A46" s="29" t="s">
        <v>93</v>
      </c>
      <c r="B46" s="12" t="s">
        <v>94</v>
      </c>
      <c r="C46" s="35">
        <v>1218.7015094274584</v>
      </c>
      <c r="D46" s="11"/>
      <c r="E46" s="16"/>
      <c r="F46" s="11"/>
      <c r="G46" s="16">
        <v>1218.7015094274584</v>
      </c>
      <c r="H46" s="11"/>
    </row>
    <row r="47" spans="1:10" ht="17.7" thickBot="1" x14ac:dyDescent="0.6">
      <c r="A47" s="17"/>
    </row>
    <row r="48" spans="1:10" s="37" customFormat="1" ht="23.1" thickBot="1" x14ac:dyDescent="0.6">
      <c r="A48" s="18"/>
      <c r="B48" s="19" t="s">
        <v>87</v>
      </c>
      <c r="C48" s="20"/>
      <c r="D48" s="36">
        <v>4839.9602982178285</v>
      </c>
      <c r="E48" s="20"/>
      <c r="F48" s="36">
        <v>4534.7027712213994</v>
      </c>
      <c r="G48" s="36"/>
      <c r="H48" s="21">
        <v>305.25752699642857</v>
      </c>
      <c r="J48" s="38">
        <v>4839.9602982178276</v>
      </c>
    </row>
    <row r="49" spans="2:3" s="39" customFormat="1" x14ac:dyDescent="0.55000000000000004"/>
    <row r="50" spans="2:3" s="39" customFormat="1" x14ac:dyDescent="0.55000000000000004">
      <c r="B50" s="40"/>
      <c r="C50" s="41"/>
    </row>
  </sheetData>
  <mergeCells count="10">
    <mergeCell ref="A6:H6"/>
    <mergeCell ref="A7:H7"/>
    <mergeCell ref="A8:H8"/>
    <mergeCell ref="B9:G9"/>
    <mergeCell ref="B10:G10"/>
    <mergeCell ref="A12:A13"/>
    <mergeCell ref="B12:B13"/>
    <mergeCell ref="C12:D12"/>
    <mergeCell ref="E12:F12"/>
    <mergeCell ref="G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корег</vt:lpstr>
      <vt:lpstr>структура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Татьяна Зеленина</cp:lastModifiedBy>
  <cp:lastPrinted>2025-12-29T07:08:18Z</cp:lastPrinted>
  <dcterms:created xsi:type="dcterms:W3CDTF">2015-04-02T09:20:49Z</dcterms:created>
  <dcterms:modified xsi:type="dcterms:W3CDTF">2025-12-29T07:08:31Z</dcterms:modified>
</cp:coreProperties>
</file>