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1" i="1" l="1"/>
  <c r="C178" i="1"/>
  <c r="I177" i="1" s="1"/>
  <c r="C176" i="1"/>
  <c r="J173" i="1"/>
  <c r="H173" i="1"/>
  <c r="F173" i="1"/>
  <c r="H171" i="1"/>
  <c r="C168" i="1"/>
  <c r="I167" i="1"/>
  <c r="G167" i="1"/>
  <c r="E167" i="1"/>
  <c r="I166" i="1"/>
  <c r="G166" i="1"/>
  <c r="E166" i="1"/>
  <c r="E165" i="1" s="1"/>
  <c r="I162" i="1"/>
  <c r="G162" i="1"/>
  <c r="E162" i="1"/>
  <c r="I161" i="1"/>
  <c r="G161" i="1"/>
  <c r="E161" i="1"/>
  <c r="I160" i="1"/>
  <c r="G160" i="1"/>
  <c r="E160" i="1"/>
  <c r="I159" i="1"/>
  <c r="G159" i="1"/>
  <c r="E159" i="1"/>
  <c r="I158" i="1"/>
  <c r="G158" i="1"/>
  <c r="E158" i="1"/>
  <c r="I157" i="1"/>
  <c r="G157" i="1"/>
  <c r="E157" i="1"/>
  <c r="I155" i="1"/>
  <c r="G155" i="1"/>
  <c r="E155" i="1"/>
  <c r="I154" i="1"/>
  <c r="G154" i="1"/>
  <c r="F154" i="1"/>
  <c r="E154" i="1"/>
  <c r="I153" i="1"/>
  <c r="G153" i="1"/>
  <c r="E153" i="1"/>
  <c r="J152" i="1"/>
  <c r="J139" i="1" s="1"/>
  <c r="I151" i="1"/>
  <c r="G151" i="1"/>
  <c r="E151" i="1"/>
  <c r="I150" i="1"/>
  <c r="G150" i="1"/>
  <c r="E150" i="1"/>
  <c r="I149" i="1"/>
  <c r="G149" i="1"/>
  <c r="E149" i="1"/>
  <c r="C149" i="1"/>
  <c r="I147" i="1"/>
  <c r="G147" i="1"/>
  <c r="E147" i="1"/>
  <c r="D146" i="1"/>
  <c r="C146" i="1"/>
  <c r="I145" i="1"/>
  <c r="G145" i="1"/>
  <c r="E145" i="1"/>
  <c r="I144" i="1"/>
  <c r="G144" i="1"/>
  <c r="E144" i="1"/>
  <c r="C143" i="1"/>
  <c r="I142" i="1"/>
  <c r="G142" i="1"/>
  <c r="E142" i="1"/>
  <c r="I141" i="1"/>
  <c r="G141" i="1"/>
  <c r="E141" i="1"/>
  <c r="J140" i="1"/>
  <c r="A135" i="1"/>
  <c r="C119" i="1"/>
  <c r="C118" i="1"/>
  <c r="C117" i="1"/>
  <c r="C115" i="1"/>
  <c r="G115" i="1" s="1"/>
  <c r="C113" i="1"/>
  <c r="C110" i="1"/>
  <c r="H108" i="1"/>
  <c r="I104" i="1"/>
  <c r="G104" i="1"/>
  <c r="E104" i="1"/>
  <c r="C104" i="1"/>
  <c r="I102" i="1"/>
  <c r="C99" i="1"/>
  <c r="C98" i="1"/>
  <c r="I97" i="1"/>
  <c r="I100" i="1" s="1"/>
  <c r="G96" i="1"/>
  <c r="E96" i="1"/>
  <c r="G95" i="1"/>
  <c r="E95" i="1"/>
  <c r="C95" i="1"/>
  <c r="G94" i="1"/>
  <c r="E94" i="1"/>
  <c r="G93" i="1"/>
  <c r="E93" i="1"/>
  <c r="C93" i="1" s="1"/>
  <c r="G92" i="1"/>
  <c r="E92" i="1"/>
  <c r="C92" i="1" s="1"/>
  <c r="G91" i="1"/>
  <c r="E91" i="1"/>
  <c r="C91" i="1" s="1"/>
  <c r="G90" i="1"/>
  <c r="E90" i="1"/>
  <c r="F88" i="1"/>
  <c r="D88" i="1" s="1"/>
  <c r="C88" i="1"/>
  <c r="G87" i="1"/>
  <c r="E87" i="1"/>
  <c r="C87" i="1"/>
  <c r="G86" i="1"/>
  <c r="E86" i="1"/>
  <c r="G84" i="1"/>
  <c r="E84" i="1"/>
  <c r="D83" i="1"/>
  <c r="C83" i="1"/>
  <c r="E82" i="1"/>
  <c r="C82" i="1"/>
  <c r="G81" i="1"/>
  <c r="E81" i="1"/>
  <c r="F80" i="1"/>
  <c r="D80" i="1" s="1"/>
  <c r="C80" i="1"/>
  <c r="G79" i="1"/>
  <c r="E79" i="1"/>
  <c r="C79" i="1"/>
  <c r="G78" i="1"/>
  <c r="E78" i="1"/>
  <c r="J77" i="1"/>
  <c r="J76" i="1" s="1"/>
  <c r="I77" i="1"/>
  <c r="I76" i="1"/>
  <c r="C58" i="1"/>
  <c r="C57" i="1"/>
  <c r="C56" i="1"/>
  <c r="C54" i="1"/>
  <c r="I54" i="1" s="1"/>
  <c r="I52" i="1"/>
  <c r="G52" i="1"/>
  <c r="E52" i="1"/>
  <c r="I43" i="1"/>
  <c r="G43" i="1"/>
  <c r="E43" i="1"/>
  <c r="I41" i="1"/>
  <c r="D38" i="1"/>
  <c r="C38" i="1"/>
  <c r="D37" i="1"/>
  <c r="C37" i="1"/>
  <c r="I36" i="1"/>
  <c r="C36" i="1"/>
  <c r="G35" i="1"/>
  <c r="E35" i="1"/>
  <c r="C35" i="1" s="1"/>
  <c r="J34" i="1"/>
  <c r="G34" i="1"/>
  <c r="E34" i="1"/>
  <c r="J33" i="1"/>
  <c r="J32" i="1" s="1"/>
  <c r="G33" i="1"/>
  <c r="E33" i="1"/>
  <c r="C33" i="1"/>
  <c r="I32" i="1"/>
  <c r="G32" i="1"/>
  <c r="E32" i="1"/>
  <c r="G31" i="1"/>
  <c r="E31" i="1"/>
  <c r="G30" i="1"/>
  <c r="E30" i="1"/>
  <c r="C30" i="1"/>
  <c r="G29" i="1"/>
  <c r="E29" i="1"/>
  <c r="J28" i="1"/>
  <c r="J22" i="1" s="1"/>
  <c r="J21" i="1" s="1"/>
  <c r="J20" i="1" s="1"/>
  <c r="J19" i="1" s="1"/>
  <c r="J18" i="1" s="1"/>
  <c r="J17" i="1" s="1"/>
  <c r="J16" i="1" s="1"/>
  <c r="J15" i="1" s="1"/>
  <c r="I28" i="1"/>
  <c r="D27" i="1"/>
  <c r="C27" i="1"/>
  <c r="G26" i="1"/>
  <c r="E26" i="1"/>
  <c r="J25" i="1"/>
  <c r="J24" i="1" s="1"/>
  <c r="G25" i="1"/>
  <c r="E25" i="1"/>
  <c r="J23" i="1"/>
  <c r="G23" i="1"/>
  <c r="E23" i="1"/>
  <c r="C23" i="1" s="1"/>
  <c r="I22" i="1"/>
  <c r="I21" i="1" s="1"/>
  <c r="I20" i="1" s="1"/>
  <c r="C22" i="1"/>
  <c r="E21" i="1"/>
  <c r="G20" i="1"/>
  <c r="E20" i="1"/>
  <c r="F19" i="1"/>
  <c r="G18" i="1"/>
  <c r="E18" i="1"/>
  <c r="E17" i="1"/>
  <c r="F17" i="1" s="1"/>
  <c r="F26" i="1" l="1"/>
  <c r="D26" i="1" s="1"/>
  <c r="H26" i="1"/>
  <c r="C155" i="1"/>
  <c r="I152" i="1"/>
  <c r="H29" i="1"/>
  <c r="J36" i="1"/>
  <c r="D36" i="1" s="1"/>
  <c r="C34" i="1"/>
  <c r="C81" i="1"/>
  <c r="I148" i="1"/>
  <c r="C154" i="1"/>
  <c r="G156" i="1"/>
  <c r="F33" i="1"/>
  <c r="C141" i="1"/>
  <c r="C142" i="1"/>
  <c r="H20" i="1"/>
  <c r="F43" i="1"/>
  <c r="F41" i="1" s="1"/>
  <c r="E24" i="1"/>
  <c r="E16" i="1" s="1"/>
  <c r="H30" i="1"/>
  <c r="G85" i="1"/>
  <c r="C31" i="1"/>
  <c r="I165" i="1"/>
  <c r="C165" i="1" s="1"/>
  <c r="C167" i="1"/>
  <c r="E89" i="1"/>
  <c r="I106" i="1"/>
  <c r="J106" i="1" s="1"/>
  <c r="J107" i="1" s="1"/>
  <c r="C159" i="1"/>
  <c r="H35" i="1"/>
  <c r="H18" i="1"/>
  <c r="C26" i="1"/>
  <c r="F29" i="1"/>
  <c r="D19" i="1"/>
  <c r="D29" i="1"/>
  <c r="F20" i="1"/>
  <c r="C32" i="1"/>
  <c r="H34" i="1"/>
  <c r="H43" i="1"/>
  <c r="H41" i="1" s="1"/>
  <c r="H49" i="1" s="1"/>
  <c r="E140" i="1"/>
  <c r="G77" i="1"/>
  <c r="E115" i="1"/>
  <c r="H91" i="1" s="1"/>
  <c r="C177" i="1"/>
  <c r="F23" i="1"/>
  <c r="D23" i="1" s="1"/>
  <c r="C29" i="1"/>
  <c r="I115" i="1"/>
  <c r="J104" i="1" s="1"/>
  <c r="J102" i="1" s="1"/>
  <c r="E177" i="1"/>
  <c r="H23" i="1"/>
  <c r="E152" i="1"/>
  <c r="G177" i="1"/>
  <c r="H31" i="1"/>
  <c r="H33" i="1"/>
  <c r="E41" i="1"/>
  <c r="G89" i="1"/>
  <c r="C94" i="1"/>
  <c r="C90" i="1"/>
  <c r="F25" i="1"/>
  <c r="C43" i="1"/>
  <c r="C97" i="1"/>
  <c r="C151" i="1"/>
  <c r="C173" i="1"/>
  <c r="I19" i="1"/>
  <c r="C20" i="1"/>
  <c r="F35" i="1"/>
  <c r="D17" i="1"/>
  <c r="F47" i="1"/>
  <c r="C25" i="1"/>
  <c r="G24" i="1"/>
  <c r="H25" i="1"/>
  <c r="C150" i="1"/>
  <c r="E148" i="1"/>
  <c r="C153" i="1"/>
  <c r="C161" i="1"/>
  <c r="G165" i="1"/>
  <c r="G152" i="1"/>
  <c r="F31" i="1"/>
  <c r="E102" i="1"/>
  <c r="F104" i="1"/>
  <c r="F102" i="1" s="1"/>
  <c r="C147" i="1"/>
  <c r="C157" i="1"/>
  <c r="E156" i="1"/>
  <c r="C160" i="1"/>
  <c r="C21" i="1"/>
  <c r="C78" i="1"/>
  <c r="H104" i="1"/>
  <c r="H102" i="1" s="1"/>
  <c r="G102" i="1"/>
  <c r="F21" i="1"/>
  <c r="D21" i="1" s="1"/>
  <c r="C96" i="1"/>
  <c r="E28" i="1"/>
  <c r="D33" i="1"/>
  <c r="C145" i="1"/>
  <c r="F30" i="1"/>
  <c r="E85" i="1"/>
  <c r="C86" i="1"/>
  <c r="I156" i="1"/>
  <c r="C162" i="1"/>
  <c r="G54" i="1"/>
  <c r="J43" i="1"/>
  <c r="J41" i="1" s="1"/>
  <c r="F22" i="1"/>
  <c r="D22" i="1" s="1"/>
  <c r="C144" i="1"/>
  <c r="C158" i="1"/>
  <c r="G41" i="1"/>
  <c r="E54" i="1"/>
  <c r="I140" i="1"/>
  <c r="G148" i="1"/>
  <c r="C166" i="1"/>
  <c r="C84" i="1"/>
  <c r="I178" i="1"/>
  <c r="G178" i="1"/>
  <c r="F18" i="1"/>
  <c r="D18" i="1" s="1"/>
  <c r="G28" i="1"/>
  <c r="F34" i="1"/>
  <c r="D34" i="1" s="1"/>
  <c r="G140" i="1"/>
  <c r="E178" i="1"/>
  <c r="F145" i="1" s="1"/>
  <c r="D145" i="1" s="1"/>
  <c r="H95" i="1" l="1"/>
  <c r="D31" i="1"/>
  <c r="F84" i="1"/>
  <c r="F78" i="1"/>
  <c r="D78" i="1" s="1"/>
  <c r="H84" i="1"/>
  <c r="H93" i="1"/>
  <c r="H94" i="1"/>
  <c r="I139" i="1"/>
  <c r="I163" i="1" s="1"/>
  <c r="J163" i="1" s="1"/>
  <c r="C89" i="1"/>
  <c r="J97" i="1"/>
  <c r="J100" i="1" s="1"/>
  <c r="F81" i="1"/>
  <c r="F79" i="1"/>
  <c r="F92" i="1"/>
  <c r="F24" i="1"/>
  <c r="D24" i="1" s="1"/>
  <c r="C28" i="1"/>
  <c r="F86" i="1"/>
  <c r="F96" i="1"/>
  <c r="F82" i="1"/>
  <c r="D82" i="1" s="1"/>
  <c r="D20" i="1"/>
  <c r="D30" i="1"/>
  <c r="H92" i="1"/>
  <c r="D92" i="1" s="1"/>
  <c r="D84" i="1"/>
  <c r="D35" i="1"/>
  <c r="H28" i="1"/>
  <c r="H79" i="1"/>
  <c r="D104" i="1"/>
  <c r="H149" i="1"/>
  <c r="C152" i="1"/>
  <c r="H86" i="1"/>
  <c r="H99" i="1"/>
  <c r="D99" i="1" s="1"/>
  <c r="H98" i="1"/>
  <c r="D98" i="1" s="1"/>
  <c r="H97" i="1"/>
  <c r="F87" i="1"/>
  <c r="H81" i="1"/>
  <c r="F90" i="1"/>
  <c r="H32" i="1"/>
  <c r="F91" i="1"/>
  <c r="D91" i="1" s="1"/>
  <c r="C41" i="1"/>
  <c r="H87" i="1"/>
  <c r="F95" i="1"/>
  <c r="D95" i="1" s="1"/>
  <c r="G76" i="1"/>
  <c r="G100" i="1" s="1"/>
  <c r="H100" i="1" s="1"/>
  <c r="F32" i="1"/>
  <c r="H96" i="1"/>
  <c r="F93" i="1"/>
  <c r="H90" i="1"/>
  <c r="H89" i="1" s="1"/>
  <c r="F94" i="1"/>
  <c r="F49" i="1"/>
  <c r="C49" i="1" s="1"/>
  <c r="D41" i="1"/>
  <c r="F149" i="1"/>
  <c r="H143" i="1"/>
  <c r="F166" i="1"/>
  <c r="H155" i="1"/>
  <c r="H142" i="1"/>
  <c r="F143" i="1"/>
  <c r="H162" i="1"/>
  <c r="F159" i="1"/>
  <c r="H147" i="1"/>
  <c r="J166" i="1"/>
  <c r="H150" i="1"/>
  <c r="H158" i="1"/>
  <c r="F142" i="1"/>
  <c r="D142" i="1" s="1"/>
  <c r="F153" i="1"/>
  <c r="F141" i="1"/>
  <c r="F158" i="1"/>
  <c r="D158" i="1" s="1"/>
  <c r="C156" i="1"/>
  <c r="H24" i="1"/>
  <c r="H16" i="1" s="1"/>
  <c r="D25" i="1"/>
  <c r="F28" i="1"/>
  <c r="J167" i="1"/>
  <c r="C85" i="1"/>
  <c r="C77" i="1" s="1"/>
  <c r="E77" i="1"/>
  <c r="H161" i="1"/>
  <c r="C47" i="1"/>
  <c r="F162" i="1"/>
  <c r="H167" i="1"/>
  <c r="F144" i="1"/>
  <c r="H153" i="1"/>
  <c r="D16" i="1"/>
  <c r="H159" i="1"/>
  <c r="F108" i="1"/>
  <c r="F147" i="1"/>
  <c r="F150" i="1"/>
  <c r="G16" i="1"/>
  <c r="C24" i="1"/>
  <c r="F16" i="1"/>
  <c r="G139" i="1"/>
  <c r="G163" i="1" s="1"/>
  <c r="H144" i="1"/>
  <c r="F155" i="1"/>
  <c r="J160" i="1"/>
  <c r="F160" i="1"/>
  <c r="D102" i="1"/>
  <c r="J109" i="1"/>
  <c r="J112" i="1" s="1"/>
  <c r="J116" i="1"/>
  <c r="F148" i="1"/>
  <c r="C148" i="1"/>
  <c r="E139" i="1"/>
  <c r="E15" i="1"/>
  <c r="C140" i="1"/>
  <c r="H154" i="1"/>
  <c r="D154" i="1" s="1"/>
  <c r="F151" i="1"/>
  <c r="D151" i="1" s="1"/>
  <c r="H160" i="1"/>
  <c r="F157" i="1"/>
  <c r="C102" i="1"/>
  <c r="H166" i="1"/>
  <c r="F161" i="1"/>
  <c r="F167" i="1"/>
  <c r="H157" i="1"/>
  <c r="I18" i="1"/>
  <c r="C19" i="1"/>
  <c r="D43" i="1"/>
  <c r="D94" i="1" l="1"/>
  <c r="D149" i="1"/>
  <c r="F85" i="1"/>
  <c r="D85" i="1" s="1"/>
  <c r="D79" i="1"/>
  <c r="D97" i="1"/>
  <c r="I169" i="1"/>
  <c r="D28" i="1"/>
  <c r="D93" i="1"/>
  <c r="H85" i="1"/>
  <c r="H77" i="1" s="1"/>
  <c r="H76" i="1" s="1"/>
  <c r="G106" i="1"/>
  <c r="H106" i="1" s="1"/>
  <c r="H109" i="1" s="1"/>
  <c r="D90" i="1"/>
  <c r="F89" i="1"/>
  <c r="D89" i="1" s="1"/>
  <c r="H165" i="1"/>
  <c r="D155" i="1"/>
  <c r="H148" i="1"/>
  <c r="D148" i="1" s="1"/>
  <c r="D96" i="1"/>
  <c r="H107" i="1"/>
  <c r="H111" i="1" s="1"/>
  <c r="F77" i="1"/>
  <c r="D144" i="1"/>
  <c r="F15" i="1"/>
  <c r="H15" i="1"/>
  <c r="J165" i="1"/>
  <c r="J169" i="1" s="1"/>
  <c r="D87" i="1"/>
  <c r="D81" i="1"/>
  <c r="D32" i="1"/>
  <c r="H116" i="1"/>
  <c r="D86" i="1"/>
  <c r="D160" i="1"/>
  <c r="H152" i="1"/>
  <c r="D166" i="1"/>
  <c r="F165" i="1"/>
  <c r="E39" i="1"/>
  <c r="C18" i="1"/>
  <c r="I17" i="1"/>
  <c r="G15" i="1"/>
  <c r="G39" i="1" s="1"/>
  <c r="E76" i="1"/>
  <c r="E163" i="1"/>
  <c r="H156" i="1"/>
  <c r="D157" i="1"/>
  <c r="F156" i="1"/>
  <c r="D150" i="1"/>
  <c r="D159" i="1"/>
  <c r="D141" i="1"/>
  <c r="F140" i="1"/>
  <c r="F171" i="1"/>
  <c r="D147" i="1"/>
  <c r="D162" i="1"/>
  <c r="F152" i="1"/>
  <c r="D153" i="1"/>
  <c r="D143" i="1"/>
  <c r="D167" i="1"/>
  <c r="H140" i="1"/>
  <c r="D161" i="1"/>
  <c r="C139" i="1"/>
  <c r="C163" i="1" s="1"/>
  <c r="H163" i="1"/>
  <c r="H169" i="1" s="1"/>
  <c r="G169" i="1"/>
  <c r="C108" i="1"/>
  <c r="F76" i="1" l="1"/>
  <c r="D76" i="1" s="1"/>
  <c r="D140" i="1"/>
  <c r="D77" i="1"/>
  <c r="H112" i="1"/>
  <c r="D152" i="1"/>
  <c r="D15" i="1"/>
  <c r="D165" i="1"/>
  <c r="H139" i="1"/>
  <c r="F139" i="1"/>
  <c r="F39" i="1"/>
  <c r="E45" i="1"/>
  <c r="D163" i="1"/>
  <c r="H172" i="1"/>
  <c r="H170" i="1"/>
  <c r="H179" i="1" s="1"/>
  <c r="H182" i="1" s="1"/>
  <c r="F163" i="1"/>
  <c r="E169" i="1"/>
  <c r="E100" i="1"/>
  <c r="C76" i="1"/>
  <c r="D156" i="1"/>
  <c r="H39" i="1"/>
  <c r="G45" i="1"/>
  <c r="H45" i="1" s="1"/>
  <c r="J170" i="1"/>
  <c r="C171" i="1"/>
  <c r="C17" i="1"/>
  <c r="I16" i="1"/>
  <c r="D139" i="1" l="1"/>
  <c r="F169" i="1"/>
  <c r="C169" i="1"/>
  <c r="J172" i="1"/>
  <c r="J175" i="1" s="1"/>
  <c r="J179" i="1"/>
  <c r="J182" i="1" s="1"/>
  <c r="G53" i="1"/>
  <c r="H48" i="1"/>
  <c r="H46" i="1"/>
  <c r="F100" i="1"/>
  <c r="D100" i="1" s="1"/>
  <c r="C100" i="1"/>
  <c r="E106" i="1"/>
  <c r="I15" i="1"/>
  <c r="C16" i="1"/>
  <c r="F45" i="1"/>
  <c r="H55" i="1" l="1"/>
  <c r="H50" i="1"/>
  <c r="H51" i="1"/>
  <c r="F48" i="1"/>
  <c r="F46" i="1"/>
  <c r="E53" i="1"/>
  <c r="I39" i="1"/>
  <c r="C15" i="1"/>
  <c r="C106" i="1"/>
  <c r="D106" i="1" s="1"/>
  <c r="C116" i="1" s="1"/>
  <c r="F106" i="1"/>
  <c r="C183" i="1"/>
  <c r="D169" i="1"/>
  <c r="F170" i="1"/>
  <c r="F55" i="1" l="1"/>
  <c r="F50" i="1"/>
  <c r="C50" i="1" s="1"/>
  <c r="F109" i="1"/>
  <c r="F107" i="1"/>
  <c r="F116" i="1"/>
  <c r="I45" i="1"/>
  <c r="J39" i="1"/>
  <c r="D39" i="1" s="1"/>
  <c r="C39" i="1"/>
  <c r="F172" i="1"/>
  <c r="F179" i="1"/>
  <c r="C170" i="1"/>
  <c r="F174" i="1"/>
  <c r="C174" i="1" s="1"/>
  <c r="F51" i="1"/>
  <c r="J45" i="1" l="1"/>
  <c r="C45" i="1"/>
  <c r="C107" i="1"/>
  <c r="F111" i="1"/>
  <c r="C111" i="1" s="1"/>
  <c r="F182" i="1"/>
  <c r="C182" i="1" s="1"/>
  <c r="C179" i="1"/>
  <c r="F112" i="1"/>
  <c r="C112" i="1" s="1"/>
  <c r="C109" i="1"/>
  <c r="C172" i="1"/>
  <c r="F175" i="1"/>
  <c r="C175" i="1" s="1"/>
  <c r="J48" i="1" l="1"/>
  <c r="I53" i="1"/>
  <c r="C53" i="1" s="1"/>
  <c r="J46" i="1"/>
  <c r="D45" i="1"/>
  <c r="D46" i="1" s="1"/>
  <c r="D55" i="1" l="1"/>
  <c r="C55" i="1"/>
  <c r="J55" i="1"/>
  <c r="C46" i="1"/>
  <c r="J51" i="1"/>
  <c r="C48" i="1"/>
</calcChain>
</file>

<file path=xl/sharedStrings.xml><?xml version="1.0" encoding="utf-8"?>
<sst xmlns="http://schemas.openxmlformats.org/spreadsheetml/2006/main" count="330" uniqueCount="114">
  <si>
    <t>Структура</t>
  </si>
  <si>
    <t>тарифу на постачання пари (теплова енергія, її виробництво, транспортування та постачання) , гарячої води та кондиційованого повітря (КВЕД 35.30)</t>
  </si>
  <si>
    <t>№ з/п</t>
  </si>
  <si>
    <t>Показники</t>
  </si>
  <si>
    <t>Теплова енергія</t>
  </si>
  <si>
    <t>Виробництво теплової енергії</t>
  </si>
  <si>
    <t>Транспортування теплової енергії</t>
  </si>
  <si>
    <t>Постачання теплової енергії</t>
  </si>
  <si>
    <t>грн на рік без ПДВ</t>
  </si>
  <si>
    <t>грн/Гкал без ПДВ</t>
  </si>
  <si>
    <t>Планована виробнича собівартість, зокрема:</t>
  </si>
  <si>
    <t>1.1.</t>
  </si>
  <si>
    <t>Прямі матеріальні витрати,зокремаі:</t>
  </si>
  <si>
    <t>1.1.1.</t>
  </si>
  <si>
    <t>паливо</t>
  </si>
  <si>
    <t>1.1.2.</t>
  </si>
  <si>
    <t>електроенергія</t>
  </si>
  <si>
    <t>1.1.3.</t>
  </si>
  <si>
    <t>покупна теплова енергія</t>
  </si>
  <si>
    <t>1.1.4.</t>
  </si>
  <si>
    <t xml:space="preserve">вода для технологічних потреб та водовідведення </t>
  </si>
  <si>
    <t>хімреактиви (сіль, матеріали)</t>
  </si>
  <si>
    <t>1.1.6.</t>
  </si>
  <si>
    <t xml:space="preserve"> хімпідготовка</t>
  </si>
  <si>
    <t>1.2.</t>
  </si>
  <si>
    <t>Прямі витрати на оплату праці</t>
  </si>
  <si>
    <t>1.3.</t>
  </si>
  <si>
    <t>Інші прямі витрати, зокрема:</t>
  </si>
  <si>
    <t>1.3.1.</t>
  </si>
  <si>
    <t>відрахування  на соціальні заходи</t>
  </si>
  <si>
    <t>1.3.2.</t>
  </si>
  <si>
    <t xml:space="preserve">амортизаційні відрахування </t>
  </si>
  <si>
    <t>1.3.3.</t>
  </si>
  <si>
    <t>витрати на виконання планово - попереджувальних робіт, матеріали для підготовки до опалювального сезону</t>
  </si>
  <si>
    <t>1.4.</t>
  </si>
  <si>
    <t>Загальновиробничі витрати, зокрема:</t>
  </si>
  <si>
    <t>1.4.1.</t>
  </si>
  <si>
    <t>витрати на оплату праці</t>
  </si>
  <si>
    <t>1.4.2.</t>
  </si>
  <si>
    <t>1.4.3.</t>
  </si>
  <si>
    <t>інші витрати</t>
  </si>
  <si>
    <t>Адміністративні витрати, зокрема:</t>
  </si>
  <si>
    <t>2.1.</t>
  </si>
  <si>
    <t>2.2.</t>
  </si>
  <si>
    <t>відрахування на соціальні заходи</t>
  </si>
  <si>
    <t>2.3.</t>
  </si>
  <si>
    <t>Витрати на збут</t>
  </si>
  <si>
    <t>Інші операційні витрати</t>
  </si>
  <si>
    <t>Фінансові витрати</t>
  </si>
  <si>
    <t>Повна собівартість</t>
  </si>
  <si>
    <t>Витрати на відшкодування втрат</t>
  </si>
  <si>
    <t>Розрахунковий прибуток</t>
  </si>
  <si>
    <t>8.1.</t>
  </si>
  <si>
    <t>податок на прибуток</t>
  </si>
  <si>
    <t>8.2.</t>
  </si>
  <si>
    <t>на розвиток виробництва (виробничі інвестиції)</t>
  </si>
  <si>
    <t>8.3.</t>
  </si>
  <si>
    <t>інше використання прибутку</t>
  </si>
  <si>
    <t>Вартість теплової енергії за відповідними тарифами, грн</t>
  </si>
  <si>
    <t>Тарифи на теплову енергію, грн./Гкал, у т.ч.:</t>
  </si>
  <si>
    <t>паливна складова</t>
  </si>
  <si>
    <t>решта витрат, крім паливної складової</t>
  </si>
  <si>
    <t>розрахунковий прибуток</t>
  </si>
  <si>
    <t>11.</t>
  </si>
  <si>
    <t>Паливна складова, %</t>
  </si>
  <si>
    <t>12.</t>
  </si>
  <si>
    <t>Решта витрат, крім паливної складової, %</t>
  </si>
  <si>
    <t>13.</t>
  </si>
  <si>
    <t>Розрахунковий прибуток,  грн</t>
  </si>
  <si>
    <t>14.</t>
  </si>
  <si>
    <t>Обсяг відпуску теплової енергії із колекторів власних котелень, Гкал</t>
  </si>
  <si>
    <t>15.</t>
  </si>
  <si>
    <t>Обсяг відпуску теплової енергії Власним споживачам, Гкал</t>
  </si>
  <si>
    <t>16.</t>
  </si>
  <si>
    <t>Тарифи на теплову енергію, грн./Гкал,без  ПДВ:</t>
  </si>
  <si>
    <t>17.</t>
  </si>
  <si>
    <t>Опалювальна площа, м²</t>
  </si>
  <si>
    <t>18.</t>
  </si>
  <si>
    <t>Теплове навантаження</t>
  </si>
  <si>
    <t>19.</t>
  </si>
  <si>
    <t>Тарифи на теплову енергію, грн./Гкал, з ПДВ:</t>
  </si>
  <si>
    <t>20.</t>
  </si>
  <si>
    <t>Тариф на теплову енергію, грн/м², з ПДВ</t>
  </si>
  <si>
    <t>1.1.5</t>
  </si>
  <si>
    <t>10.1</t>
  </si>
  <si>
    <t>10.2</t>
  </si>
  <si>
    <t>10.3</t>
  </si>
  <si>
    <t>Додаток 11</t>
  </si>
  <si>
    <t>до Порядку розгляду органами місцевого</t>
  </si>
  <si>
    <t>самоврядування розрахунків тарифів</t>
  </si>
  <si>
    <t>на теплову енергію, її виробництво,</t>
  </si>
  <si>
    <t>транспортування та постачання, а також</t>
  </si>
  <si>
    <t>розрахунків тарифів на комунальні послуги,</t>
  </si>
  <si>
    <t>поданих для їх встановлення</t>
  </si>
  <si>
    <t>(підпункт 1 пункту 3 розділу ІІ)</t>
  </si>
  <si>
    <t>тарифу на теплову енергію/послугу</t>
  </si>
  <si>
    <t>з постачання теплової енергії  КП «Борщагівка» Борщагівської сільської ради Бучанського району Київської області з 01.10.2022р. По 30.09.2023р. (місце знадходження котельні с. Петропавлівська Борщагівка, вул. Шкільна,7 -населення )</t>
  </si>
  <si>
    <t>Для потреб населення по вулиці Шкільна</t>
  </si>
  <si>
    <t>Вартість теплової енергії за відповідними тарифами</t>
  </si>
  <si>
    <t>Розрахунковий прибуток, %</t>
  </si>
  <si>
    <t>Річні планові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у т. ч.: </t>
  </si>
  <si>
    <t>Тарифи на теплову енергію, грн./Гкал,з ПДВ:</t>
  </si>
  <si>
    <t>Теплове навантаження,Гкал</t>
  </si>
  <si>
    <t>Директор КП "Борщагівка" Борщагівської сільської ради Бучанського району Київської області</t>
  </si>
  <si>
    <t>П.М. Педорич</t>
  </si>
  <si>
    <t xml:space="preserve">Головний інженер </t>
  </si>
  <si>
    <t>Н.Б. Дячук</t>
  </si>
  <si>
    <t xml:space="preserve">borshagovka_kp@ ukr.net </t>
  </si>
  <si>
    <t>380(96)4723945</t>
  </si>
  <si>
    <t>з постачання теплової енергії  КП «Борщагівка» Борщагівської сільської ради Бучанського району Київської області з 01.10.2022р. По 30.09.2023р. (місце знадходження котельні с. Петропавлівська Борщагівка, вул. Шкільна,7 -бюджетні установи  по вулиці  Шкільна)</t>
  </si>
  <si>
    <t>Для потреб бюджетних установ по вулиці Шкільна</t>
  </si>
  <si>
    <t>Петро ПЕДОРИЧ</t>
  </si>
  <si>
    <t>Назар ДЯЧУК</t>
  </si>
  <si>
    <t>Для потреб бюджетних установ за адресою: с. Петропавлівська Борщагівка, вулиця Ярослава Мудрого,1А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</si>
</sst>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61">
    <xf numFmtId="0" fontId="0" fillId="0" borderId="0" xfId="0"/>
    <xf numFmtId="2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wrapText="1"/>
    </xf>
    <xf numFmtId="2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wrapText="1"/>
    </xf>
    <xf numFmtId="2" fontId="0" fillId="0" borderId="0" xfId="0" applyNumberFormat="1" applyAlignment="1">
      <alignment wrapText="1"/>
    </xf>
    <xf numFmtId="2" fontId="8" fillId="0" borderId="0" xfId="0" applyNumberFormat="1" applyFont="1" applyAlignment="1">
      <alignment horizontal="right" vertical="center" wrapText="1"/>
    </xf>
    <xf numFmtId="2" fontId="8" fillId="0" borderId="0" xfId="0" applyNumberFormat="1" applyFont="1" applyAlignment="1">
      <alignment vertical="center" wrapText="1"/>
    </xf>
    <xf numFmtId="2" fontId="9" fillId="0" borderId="0" xfId="0" applyNumberFormat="1" applyFont="1" applyAlignment="1">
      <alignment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Alignment="1">
      <alignment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vertical="center" wrapText="1"/>
    </xf>
    <xf numFmtId="1" fontId="1" fillId="0" borderId="0" xfId="0" applyNumberFormat="1" applyFont="1" applyAlignment="1">
      <alignment wrapText="1"/>
    </xf>
    <xf numFmtId="10" fontId="11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wrapText="1"/>
    </xf>
    <xf numFmtId="2" fontId="6" fillId="0" borderId="0" xfId="0" applyNumberFormat="1" applyFont="1" applyAlignment="1">
      <alignment wrapText="1"/>
    </xf>
    <xf numFmtId="2" fontId="15" fillId="0" borderId="1" xfId="0" applyNumberFormat="1" applyFont="1" applyBorder="1" applyAlignment="1">
      <alignment horizontal="left" vertical="center" wrapText="1"/>
    </xf>
    <xf numFmtId="2" fontId="6" fillId="0" borderId="0" xfId="0" applyNumberFormat="1" applyFont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wrapText="1"/>
    </xf>
    <xf numFmtId="2" fontId="15" fillId="0" borderId="0" xfId="0" applyNumberFormat="1" applyFont="1" applyAlignment="1">
      <alignment wrapText="1"/>
    </xf>
    <xf numFmtId="164" fontId="15" fillId="0" borderId="1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2" fontId="16" fillId="0" borderId="0" xfId="0" applyNumberFormat="1" applyFont="1" applyAlignment="1">
      <alignment vertical="center" wrapText="1"/>
    </xf>
    <xf numFmtId="2" fontId="17" fillId="0" borderId="0" xfId="0" applyNumberFormat="1" applyFont="1" applyAlignment="1">
      <alignment vertical="center" wrapText="1"/>
    </xf>
    <xf numFmtId="2" fontId="18" fillId="0" borderId="0" xfId="0" applyNumberFormat="1" applyFont="1" applyAlignment="1">
      <alignment wrapText="1"/>
    </xf>
    <xf numFmtId="1" fontId="6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wrapText="1"/>
    </xf>
    <xf numFmtId="2" fontId="7" fillId="0" borderId="0" xfId="0" applyNumberFormat="1" applyFont="1" applyBorder="1" applyAlignment="1">
      <alignment horizontal="center" wrapText="1"/>
    </xf>
    <xf numFmtId="2" fontId="8" fillId="0" borderId="0" xfId="0" applyNumberFormat="1" applyFont="1" applyAlignment="1">
      <alignment horizontal="right" vertical="center" wrapText="1"/>
    </xf>
    <xf numFmtId="2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2" fontId="16" fillId="0" borderId="0" xfId="0" applyNumberFormat="1" applyFont="1" applyAlignment="1">
      <alignment horizontal="right" vertical="center" wrapText="1"/>
    </xf>
    <xf numFmtId="2" fontId="2" fillId="0" borderId="0" xfId="0" applyNumberFormat="1" applyFont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45;&#1082;&#1086;&#1085;&#1086;&#1084;&#1110;&#1089;&#1090;\&#1054;&#1055;&#1040;&#1051;&#1045;&#1053;&#1053;&#1071;\&#1058;&#1040;&#1056;&#1048;&#1060;%20%202025%20%202026%20&#1088;&#1086;&#1082;&#1080;\&#1071;&#1088;&#1086;&#1089;&#1083;&#1072;&#1074;&#1072;%20&#1052;&#1091;&#1076;&#1088;&#1086;&#1075;&#1086;,1&#1072;\&#1054;&#1057;&#1053;&#1054;&#1042;&#1053;&#1048;&#1049;%20&#1058;&#1040;&#1056;&#1048;&#1060;\&#1058;&#1072;&#1088;&#1080;&#1092;&#1071;&#1056;&#1054;&#1057;&#1051;&#1040;&#1042;&#1040;%20&#1052;&#1059;&#1044;&#1056;&#1054;&#1043;&#1054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1Структ"/>
      <sheetName val="Д.2РозТарВТЕ "/>
      <sheetName val=" Д.3_Тар_ТТЕ"/>
      <sheetName val="Д.4_Тар_ПТЕ"/>
      <sheetName val=" Д5 Тар_ТЕ"/>
      <sheetName val=" Д.7 План В Т П ТЕ"/>
      <sheetName val=" Д.8_паливо"/>
      <sheetName val=" Д.9Ел_ЕнЗ"/>
      <sheetName val=" Д.10_Хар.Ліц."/>
      <sheetName val=" Д.12_Будинки"/>
      <sheetName val="13 Вхід_дані"/>
      <sheetName val="14 Пр._навант. "/>
      <sheetName val="15 Річ_план_ВТП_ТЕ "/>
      <sheetName val="16 Тариф_ЦО_ГВП"/>
      <sheetName val="17 Тариф_ТЕ_1ст"/>
      <sheetName val="18 Витрати на кап_інвестиції"/>
      <sheetName val="19 Бази_Розподілу"/>
      <sheetName val="20 Повна собів"/>
      <sheetName val="21 Прямі В Т П Те"/>
      <sheetName val="22 Заг вироб"/>
      <sheetName val="23 Адмін"/>
      <sheetName val="24 Збут послуг"/>
      <sheetName val="25 Паливо"/>
      <sheetName val="26 Електр_енерг"/>
      <sheetName val="27 Вода_Водовід"/>
      <sheetName val="28 Мат_витр"/>
      <sheetName val="29 Охорон_ прац"/>
      <sheetName val="30 Амортизація "/>
      <sheetName val="31 ЗП_Всього по під-ву"/>
      <sheetName val="32 ЗП_Прям Виробнич"/>
      <sheetName val="33 ЗП_Заг вироб"/>
      <sheetName val="34 ЗП_Адміністр"/>
      <sheetName val="35 ЗП_абон.служб"/>
      <sheetName val="36 Зв'язок"/>
      <sheetName val="37 Подат_Збори"/>
      <sheetName val="38 Ремонти"/>
      <sheetName val="="/>
      <sheetName val="Амортизація"/>
    </sheetNames>
    <sheetDataSet>
      <sheetData sheetId="0">
        <row r="180">
          <cell r="C180">
            <v>1664.49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5">
          <cell r="C35">
            <v>6.4438356164383563</v>
          </cell>
        </row>
        <row r="101">
          <cell r="B101" t="str">
            <v>Котельня за адресою: вулиця Ярослава Мудрого,1А, с. Петропавлівська Борщагівка, Київська область, Бучанський район</v>
          </cell>
        </row>
      </sheetData>
      <sheetData sheetId="11">
        <row r="10">
          <cell r="D10">
            <v>0</v>
          </cell>
          <cell r="N10">
            <v>1664.49</v>
          </cell>
        </row>
        <row r="11">
          <cell r="L11">
            <v>7.8242380140821674E-2</v>
          </cell>
        </row>
      </sheetData>
      <sheetData sheetId="12">
        <row r="9">
          <cell r="C9">
            <v>169.18925375700002</v>
          </cell>
        </row>
        <row r="10">
          <cell r="C10">
            <v>0</v>
          </cell>
        </row>
        <row r="22">
          <cell r="C22">
            <v>0</v>
          </cell>
        </row>
        <row r="28">
          <cell r="C28">
            <v>169.18925375700002</v>
          </cell>
        </row>
      </sheetData>
      <sheetData sheetId="13">
        <row r="42">
          <cell r="F42">
            <v>0</v>
          </cell>
          <cell r="G42">
            <v>7.4212389424683028E-2</v>
          </cell>
        </row>
      </sheetData>
      <sheetData sheetId="14"/>
      <sheetData sheetId="15">
        <row r="18">
          <cell r="D18">
            <v>0</v>
          </cell>
          <cell r="E18">
            <v>0</v>
          </cell>
          <cell r="F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</sheetData>
      <sheetData sheetId="16"/>
      <sheetData sheetId="17">
        <row r="9">
          <cell r="E9">
            <v>0</v>
          </cell>
          <cell r="F9">
            <v>291.91302177488336</v>
          </cell>
        </row>
        <row r="10">
          <cell r="E10">
            <v>0</v>
          </cell>
          <cell r="F10">
            <v>0</v>
          </cell>
        </row>
        <row r="11">
          <cell r="E11">
            <v>0</v>
          </cell>
          <cell r="F11">
            <v>0</v>
          </cell>
        </row>
        <row r="12">
          <cell r="E12">
            <v>0</v>
          </cell>
          <cell r="F12">
            <v>2.7669000000000001</v>
          </cell>
        </row>
        <row r="13">
          <cell r="E13">
            <v>0</v>
          </cell>
          <cell r="F13">
            <v>109.47749977861369</v>
          </cell>
        </row>
        <row r="15">
          <cell r="E15">
            <v>0</v>
          </cell>
          <cell r="F15">
            <v>24.085049951295012</v>
          </cell>
        </row>
        <row r="16">
          <cell r="E16">
            <v>0</v>
          </cell>
          <cell r="F16">
            <v>10.106520000000002</v>
          </cell>
        </row>
        <row r="17">
          <cell r="F17">
            <v>0</v>
          </cell>
        </row>
        <row r="19">
          <cell r="E19">
            <v>0</v>
          </cell>
          <cell r="F19">
            <v>10.915767953999998</v>
          </cell>
        </row>
        <row r="20">
          <cell r="E20">
            <v>0</v>
          </cell>
          <cell r="F20">
            <v>2.4014689498799995</v>
          </cell>
        </row>
        <row r="21">
          <cell r="E21">
            <v>0</v>
          </cell>
          <cell r="F21">
            <v>111.1633999013636</v>
          </cell>
        </row>
        <row r="22">
          <cell r="E22">
            <v>0</v>
          </cell>
          <cell r="F22">
            <v>84.604204053301189</v>
          </cell>
        </row>
        <row r="23">
          <cell r="E23">
            <v>0</v>
          </cell>
          <cell r="F23">
            <v>66.947633789399987</v>
          </cell>
        </row>
        <row r="24">
          <cell r="E24">
            <v>0</v>
          </cell>
          <cell r="F24">
            <v>14.728479433667999</v>
          </cell>
        </row>
        <row r="25">
          <cell r="E25">
            <v>0</v>
          </cell>
          <cell r="F25">
            <v>2.9280908302331996</v>
          </cell>
        </row>
        <row r="41"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F44">
            <v>0</v>
          </cell>
        </row>
        <row r="45">
          <cell r="E45">
            <v>0</v>
          </cell>
          <cell r="F45">
            <v>0</v>
          </cell>
        </row>
        <row r="47">
          <cell r="E47">
            <v>0</v>
          </cell>
          <cell r="F47">
            <v>0</v>
          </cell>
        </row>
        <row r="48">
          <cell r="E48">
            <v>0</v>
          </cell>
          <cell r="F48">
            <v>0</v>
          </cell>
        </row>
        <row r="49">
          <cell r="F49">
            <v>0</v>
          </cell>
        </row>
        <row r="51">
          <cell r="E51">
            <v>0</v>
          </cell>
          <cell r="F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</row>
        <row r="53">
          <cell r="E53">
            <v>0</v>
          </cell>
          <cell r="F53">
            <v>0</v>
          </cell>
        </row>
        <row r="54">
          <cell r="E54">
            <v>0</v>
          </cell>
          <cell r="F54">
            <v>0</v>
          </cell>
        </row>
        <row r="55">
          <cell r="E55">
            <v>0</v>
          </cell>
          <cell r="F55">
            <v>0</v>
          </cell>
        </row>
        <row r="56">
          <cell r="E56">
            <v>0</v>
          </cell>
          <cell r="F56">
            <v>0</v>
          </cell>
        </row>
        <row r="57">
          <cell r="E57">
            <v>0</v>
          </cell>
          <cell r="F57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E91">
            <v>0</v>
          </cell>
          <cell r="F91">
            <v>15.88268529157185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8"/>
  <sheetViews>
    <sheetView tabSelected="1" view="pageBreakPreview" topLeftCell="A173" zoomScale="80" zoomScaleNormal="100" zoomScaleSheetLayoutView="80" workbookViewId="0">
      <selection activeCell="L190" sqref="L190"/>
    </sheetView>
  </sheetViews>
  <sheetFormatPr defaultColWidth="9.109375" defaultRowHeight="14.4" x14ac:dyDescent="0.3"/>
  <cols>
    <col min="1" max="1" width="6.5546875" style="17" customWidth="1"/>
    <col min="2" max="2" width="46.88671875" style="17" customWidth="1"/>
    <col min="3" max="10" width="10.88671875" style="17" customWidth="1"/>
    <col min="11" max="16384" width="9.109375" style="17"/>
  </cols>
  <sheetData>
    <row r="1" spans="1:10" ht="16.2" hidden="1" customHeight="1" x14ac:dyDescent="0.3">
      <c r="A1" s="50" t="s">
        <v>87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6.2" hidden="1" customHeight="1" x14ac:dyDescent="0.3">
      <c r="A2" s="18"/>
      <c r="B2" s="18"/>
      <c r="C2" s="18"/>
      <c r="D2" s="18"/>
      <c r="E2" s="18"/>
      <c r="F2" s="50" t="s">
        <v>88</v>
      </c>
      <c r="G2" s="50"/>
      <c r="H2" s="50"/>
      <c r="I2" s="50"/>
      <c r="J2" s="50"/>
    </row>
    <row r="3" spans="1:10" ht="16.2" hidden="1" customHeight="1" x14ac:dyDescent="0.3">
      <c r="A3" s="19"/>
      <c r="B3" s="19"/>
      <c r="C3" s="19"/>
      <c r="D3" s="19"/>
      <c r="E3" s="19"/>
      <c r="F3" s="50" t="s">
        <v>89</v>
      </c>
      <c r="G3" s="50"/>
      <c r="H3" s="50"/>
      <c r="I3" s="50"/>
      <c r="J3" s="50"/>
    </row>
    <row r="4" spans="1:10" ht="16.2" hidden="1" customHeight="1" x14ac:dyDescent="0.3">
      <c r="A4" s="19"/>
      <c r="B4" s="19"/>
      <c r="C4" s="19"/>
      <c r="D4" s="19"/>
      <c r="E4" s="19"/>
      <c r="F4" s="50" t="s">
        <v>90</v>
      </c>
      <c r="G4" s="50"/>
      <c r="H4" s="50"/>
      <c r="I4" s="50"/>
      <c r="J4" s="50"/>
    </row>
    <row r="5" spans="1:10" ht="16.2" hidden="1" customHeight="1" x14ac:dyDescent="0.3">
      <c r="A5" s="20"/>
      <c r="B5" s="20"/>
      <c r="C5" s="20"/>
      <c r="D5" s="20"/>
      <c r="E5" s="20"/>
      <c r="F5" s="50" t="s">
        <v>91</v>
      </c>
      <c r="G5" s="50"/>
      <c r="H5" s="50"/>
      <c r="I5" s="50"/>
      <c r="J5" s="50"/>
    </row>
    <row r="6" spans="1:10" ht="16.2" hidden="1" customHeight="1" x14ac:dyDescent="0.3">
      <c r="A6" s="20"/>
      <c r="B6" s="20"/>
      <c r="C6" s="20"/>
      <c r="D6" s="20"/>
      <c r="E6" s="20"/>
      <c r="F6" s="50" t="s">
        <v>92</v>
      </c>
      <c r="G6" s="50"/>
      <c r="H6" s="50"/>
      <c r="I6" s="50"/>
      <c r="J6" s="50"/>
    </row>
    <row r="7" spans="1:10" ht="16.2" hidden="1" customHeight="1" x14ac:dyDescent="0.3">
      <c r="A7" s="20"/>
      <c r="B7" s="20"/>
      <c r="C7" s="20"/>
      <c r="D7" s="20"/>
      <c r="E7" s="20"/>
      <c r="F7" s="50" t="s">
        <v>93</v>
      </c>
      <c r="G7" s="50"/>
      <c r="H7" s="50"/>
      <c r="I7" s="50"/>
      <c r="J7" s="50"/>
    </row>
    <row r="8" spans="1:10" ht="16.2" hidden="1" customHeight="1" x14ac:dyDescent="0.3">
      <c r="A8" s="20"/>
      <c r="B8" s="20"/>
      <c r="C8" s="20"/>
      <c r="D8" s="20"/>
      <c r="E8" s="20"/>
      <c r="F8" s="50" t="s">
        <v>94</v>
      </c>
      <c r="G8" s="50"/>
      <c r="H8" s="50"/>
      <c r="I8" s="50"/>
      <c r="J8" s="50"/>
    </row>
    <row r="9" spans="1:10" ht="16.2" hidden="1" customHeight="1" x14ac:dyDescent="0.3">
      <c r="A9" s="51" t="s">
        <v>0</v>
      </c>
      <c r="B9" s="51"/>
      <c r="C9" s="51"/>
      <c r="D9" s="51"/>
      <c r="E9" s="51"/>
      <c r="F9" s="51"/>
      <c r="G9" s="51"/>
      <c r="H9" s="51"/>
      <c r="I9" s="51"/>
      <c r="J9" s="51"/>
    </row>
    <row r="10" spans="1:10" ht="16.2" hidden="1" customHeight="1" x14ac:dyDescent="0.3">
      <c r="A10" s="52" t="s">
        <v>95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0" ht="79.8" hidden="1" customHeight="1" x14ac:dyDescent="0.3">
      <c r="A11" s="51" t="s">
        <v>96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0" ht="16.8" hidden="1" customHeight="1" x14ac:dyDescent="0.3">
      <c r="A12" s="53" t="s">
        <v>2</v>
      </c>
      <c r="B12" s="53" t="s">
        <v>3</v>
      </c>
      <c r="C12" s="54" t="s">
        <v>97</v>
      </c>
      <c r="D12" s="54"/>
      <c r="E12" s="54"/>
      <c r="F12" s="54"/>
      <c r="G12" s="54"/>
      <c r="H12" s="54"/>
      <c r="I12" s="54"/>
      <c r="J12" s="54"/>
    </row>
    <row r="13" spans="1:10" ht="28.2" hidden="1" customHeight="1" x14ac:dyDescent="0.3">
      <c r="A13" s="53"/>
      <c r="B13" s="53"/>
      <c r="C13" s="53" t="s">
        <v>4</v>
      </c>
      <c r="D13" s="53"/>
      <c r="E13" s="53" t="s">
        <v>5</v>
      </c>
      <c r="F13" s="53"/>
      <c r="G13" s="53" t="s">
        <v>6</v>
      </c>
      <c r="H13" s="53"/>
      <c r="I13" s="53" t="s">
        <v>7</v>
      </c>
      <c r="J13" s="53"/>
    </row>
    <row r="14" spans="1:10" ht="18" hidden="1" customHeight="1" x14ac:dyDescent="0.3">
      <c r="A14" s="53"/>
      <c r="B14" s="53"/>
      <c r="C14" s="21" t="s">
        <v>8</v>
      </c>
      <c r="D14" s="21" t="s">
        <v>9</v>
      </c>
      <c r="E14" s="21" t="s">
        <v>8</v>
      </c>
      <c r="F14" s="21" t="s">
        <v>9</v>
      </c>
      <c r="G14" s="21" t="s">
        <v>8</v>
      </c>
      <c r="H14" s="21" t="s">
        <v>9</v>
      </c>
      <c r="I14" s="21" t="s">
        <v>8</v>
      </c>
      <c r="J14" s="21" t="s">
        <v>9</v>
      </c>
    </row>
    <row r="15" spans="1:10" s="25" customFormat="1" hidden="1" x14ac:dyDescent="0.3">
      <c r="A15" s="22">
        <v>1</v>
      </c>
      <c r="B15" s="23" t="s">
        <v>10</v>
      </c>
      <c r="C15" s="24">
        <f>E15+G15+I15</f>
        <v>0</v>
      </c>
      <c r="D15" s="24" t="e">
        <f>F15+H15+J15</f>
        <v>#DIV/0!</v>
      </c>
      <c r="E15" s="24">
        <f>E16+E28+E32</f>
        <v>0</v>
      </c>
      <c r="F15" s="24" t="e">
        <f>F16+F23+F24+F28+F32</f>
        <v>#DIV/0!</v>
      </c>
      <c r="G15" s="24">
        <f>G16+G28+G32</f>
        <v>0</v>
      </c>
      <c r="H15" s="24" t="e">
        <f>H16+H28+H32</f>
        <v>#DIV/0!</v>
      </c>
      <c r="I15" s="24">
        <f>I16+I23+I24+I28</f>
        <v>0</v>
      </c>
      <c r="J15" s="24">
        <f>J16+J23+J24+J28</f>
        <v>0</v>
      </c>
    </row>
    <row r="16" spans="1:10" s="25" customFormat="1" hidden="1" x14ac:dyDescent="0.3">
      <c r="A16" s="24" t="s">
        <v>11</v>
      </c>
      <c r="B16" s="23" t="s">
        <v>12</v>
      </c>
      <c r="C16" s="24">
        <f t="shared" ref="C16:C21" si="0">E16+G16+I16</f>
        <v>0</v>
      </c>
      <c r="D16" s="24" t="e">
        <f>D17+D18+D19+D20+D21+D22+D24+D23</f>
        <v>#DIV/0!</v>
      </c>
      <c r="E16" s="24">
        <f>E17+E18+E19+E20+E21+E22+E24+E23</f>
        <v>0</v>
      </c>
      <c r="F16" s="24" t="e">
        <f>F17+F18+F19+F20+F21+F22+F24+F23</f>
        <v>#DIV/0!</v>
      </c>
      <c r="G16" s="24">
        <f>G17+G18+G19+G20+G21+G22+G24+G23</f>
        <v>0</v>
      </c>
      <c r="H16" s="24" t="e">
        <f>H17+H18+H19+H20+H21+H22+H24+H23</f>
        <v>#DIV/0!</v>
      </c>
      <c r="I16" s="24">
        <f t="shared" ref="I16:J22" si="1">I17+I18+I19+I20+I22</f>
        <v>0</v>
      </c>
      <c r="J16" s="24">
        <f t="shared" si="1"/>
        <v>0</v>
      </c>
    </row>
    <row r="17" spans="1:10" hidden="1" x14ac:dyDescent="0.3">
      <c r="A17" s="26" t="s">
        <v>13</v>
      </c>
      <c r="B17" s="27" t="s">
        <v>14</v>
      </c>
      <c r="C17" s="26">
        <f t="shared" si="0"/>
        <v>0</v>
      </c>
      <c r="D17" s="26" t="e">
        <f>F17+H17+J17</f>
        <v>#DIV/0!</v>
      </c>
      <c r="E17" s="26">
        <f>'[1]20 Повна собів'!E9*1000</f>
        <v>0</v>
      </c>
      <c r="F17" s="26" t="e">
        <f>E17/'[1]15 Річ_план_ВТП_ТЕ '!$C$10</f>
        <v>#DIV/0!</v>
      </c>
      <c r="G17" s="26">
        <v>0</v>
      </c>
      <c r="H17" s="26">
        <v>0</v>
      </c>
      <c r="I17" s="24">
        <f t="shared" si="1"/>
        <v>0</v>
      </c>
      <c r="J17" s="24">
        <f t="shared" si="1"/>
        <v>0</v>
      </c>
    </row>
    <row r="18" spans="1:10" hidden="1" x14ac:dyDescent="0.3">
      <c r="A18" s="26" t="s">
        <v>15</v>
      </c>
      <c r="B18" s="27" t="s">
        <v>16</v>
      </c>
      <c r="C18" s="26">
        <f t="shared" si="0"/>
        <v>0</v>
      </c>
      <c r="D18" s="26" t="e">
        <f>F18+H18+J18</f>
        <v>#DIV/0!</v>
      </c>
      <c r="E18" s="26">
        <f>1000*'[1]20 Повна собів'!E10</f>
        <v>0</v>
      </c>
      <c r="F18" s="26" t="e">
        <f>E18/$C$54</f>
        <v>#DIV/0!</v>
      </c>
      <c r="G18" s="26">
        <f>1000*'[1]20 Повна собів'!E42</f>
        <v>0</v>
      </c>
      <c r="H18" s="26" t="e">
        <f>G18/$C$54</f>
        <v>#DIV/0!</v>
      </c>
      <c r="I18" s="24">
        <f t="shared" si="1"/>
        <v>0</v>
      </c>
      <c r="J18" s="24">
        <f t="shared" si="1"/>
        <v>0</v>
      </c>
    </row>
    <row r="19" spans="1:10" hidden="1" x14ac:dyDescent="0.3">
      <c r="A19" s="26" t="s">
        <v>17</v>
      </c>
      <c r="B19" s="27" t="s">
        <v>18</v>
      </c>
      <c r="C19" s="26">
        <f t="shared" si="0"/>
        <v>0</v>
      </c>
      <c r="D19" s="26">
        <f>F19+H19+J19</f>
        <v>0</v>
      </c>
      <c r="E19" s="26">
        <v>0</v>
      </c>
      <c r="F19" s="26">
        <f>E19/3134.21</f>
        <v>0</v>
      </c>
      <c r="G19" s="26">
        <v>0</v>
      </c>
      <c r="H19" s="26">
        <v>0</v>
      </c>
      <c r="I19" s="24">
        <f t="shared" si="1"/>
        <v>0</v>
      </c>
      <c r="J19" s="24">
        <f t="shared" si="1"/>
        <v>0</v>
      </c>
    </row>
    <row r="20" spans="1:10" hidden="1" x14ac:dyDescent="0.3">
      <c r="A20" s="26" t="s">
        <v>19</v>
      </c>
      <c r="B20" s="27" t="s">
        <v>20</v>
      </c>
      <c r="C20" s="26">
        <f t="shared" si="0"/>
        <v>0</v>
      </c>
      <c r="D20" s="26" t="e">
        <f>F20+H20+J20</f>
        <v>#DIV/0!</v>
      </c>
      <c r="E20" s="26">
        <f>1000*'[1]20 Повна собів'!E11</f>
        <v>0</v>
      </c>
      <c r="F20" s="26" t="e">
        <f>E20/C54</f>
        <v>#DIV/0!</v>
      </c>
      <c r="G20" s="26">
        <f>1000*'[1]20 Повна собів'!E43</f>
        <v>0</v>
      </c>
      <c r="H20" s="26" t="e">
        <f>G20/$C$54</f>
        <v>#DIV/0!</v>
      </c>
      <c r="I20" s="24">
        <f t="shared" si="1"/>
        <v>0</v>
      </c>
      <c r="J20" s="24">
        <f t="shared" si="1"/>
        <v>0</v>
      </c>
    </row>
    <row r="21" spans="1:10" hidden="1" x14ac:dyDescent="0.3">
      <c r="A21" s="28" t="s">
        <v>83</v>
      </c>
      <c r="B21" s="27" t="s">
        <v>21</v>
      </c>
      <c r="C21" s="26">
        <f t="shared" si="0"/>
        <v>0</v>
      </c>
      <c r="D21" s="26" t="e">
        <f>F21</f>
        <v>#DIV/0!</v>
      </c>
      <c r="E21" s="26">
        <f>1000*'[1]20 Повна собів'!E12</f>
        <v>0</v>
      </c>
      <c r="F21" s="26" t="e">
        <f>E21/$C$54</f>
        <v>#DIV/0!</v>
      </c>
      <c r="G21" s="26">
        <v>0</v>
      </c>
      <c r="H21" s="26">
        <v>0</v>
      </c>
      <c r="I21" s="24">
        <f t="shared" si="1"/>
        <v>0</v>
      </c>
      <c r="J21" s="24">
        <f t="shared" si="1"/>
        <v>0</v>
      </c>
    </row>
    <row r="22" spans="1:10" hidden="1" x14ac:dyDescent="0.3">
      <c r="A22" s="26" t="s">
        <v>22</v>
      </c>
      <c r="B22" s="27" t="s">
        <v>23</v>
      </c>
      <c r="C22" s="26">
        <f>E22</f>
        <v>0</v>
      </c>
      <c r="D22" s="26" t="e">
        <f>F22</f>
        <v>#DIV/0!</v>
      </c>
      <c r="E22" s="26">
        <v>0</v>
      </c>
      <c r="F22" s="26" t="e">
        <f>E22/$C$54</f>
        <v>#DIV/0!</v>
      </c>
      <c r="G22" s="26">
        <v>0</v>
      </c>
      <c r="H22" s="26">
        <v>0</v>
      </c>
      <c r="I22" s="24">
        <f t="shared" si="1"/>
        <v>0</v>
      </c>
      <c r="J22" s="24">
        <f t="shared" si="1"/>
        <v>0</v>
      </c>
    </row>
    <row r="23" spans="1:10" s="25" customFormat="1" hidden="1" x14ac:dyDescent="0.3">
      <c r="A23" s="24" t="s">
        <v>24</v>
      </c>
      <c r="B23" s="23" t="s">
        <v>25</v>
      </c>
      <c r="C23" s="24">
        <f>E23+I23+G23</f>
        <v>0</v>
      </c>
      <c r="D23" s="24" t="e">
        <f>F23+J23</f>
        <v>#DIV/0!</v>
      </c>
      <c r="E23" s="24">
        <f>1000*'[1]20 Повна собів'!E13</f>
        <v>0</v>
      </c>
      <c r="F23" s="24" t="e">
        <f>E23/$C$54</f>
        <v>#DIV/0!</v>
      </c>
      <c r="G23" s="24">
        <f>1000*'[1]20 Повна собів'!E45</f>
        <v>0</v>
      </c>
      <c r="H23" s="26" t="e">
        <f>G23/$C$54</f>
        <v>#DIV/0!</v>
      </c>
      <c r="I23" s="24">
        <v>0</v>
      </c>
      <c r="J23" s="24">
        <f>I23/3134.21</f>
        <v>0</v>
      </c>
    </row>
    <row r="24" spans="1:10" s="25" customFormat="1" hidden="1" x14ac:dyDescent="0.3">
      <c r="A24" s="24" t="s">
        <v>26</v>
      </c>
      <c r="B24" s="23" t="s">
        <v>27</v>
      </c>
      <c r="C24" s="24">
        <f>E24+I24+G24</f>
        <v>0</v>
      </c>
      <c r="D24" s="24" t="e">
        <f>F24+J24</f>
        <v>#DIV/0!</v>
      </c>
      <c r="E24" s="24">
        <f>E25+E26+E27</f>
        <v>0</v>
      </c>
      <c r="F24" s="24" t="e">
        <f>F25+F26+F27</f>
        <v>#DIV/0!</v>
      </c>
      <c r="G24" s="24">
        <f>G25+G26+G27</f>
        <v>0</v>
      </c>
      <c r="H24" s="24" t="e">
        <f>H25+H26+H27</f>
        <v>#DIV/0!</v>
      </c>
      <c r="I24" s="24">
        <v>0</v>
      </c>
      <c r="J24" s="24">
        <f>J25+J26+J27</f>
        <v>0</v>
      </c>
    </row>
    <row r="25" spans="1:10" hidden="1" x14ac:dyDescent="0.3">
      <c r="A25" s="26" t="s">
        <v>28</v>
      </c>
      <c r="B25" s="27" t="s">
        <v>29</v>
      </c>
      <c r="C25" s="26">
        <f>E25+G25+I25</f>
        <v>0</v>
      </c>
      <c r="D25" s="26" t="e">
        <f>F25+H25+J25</f>
        <v>#DIV/0!</v>
      </c>
      <c r="E25" s="26">
        <f>1000*'[1]20 Повна собів'!E15</f>
        <v>0</v>
      </c>
      <c r="F25" s="26" t="e">
        <f>E25/$C$54</f>
        <v>#DIV/0!</v>
      </c>
      <c r="G25" s="26">
        <f>1000*'[1]20 Повна собів'!E47</f>
        <v>0</v>
      </c>
      <c r="H25" s="26" t="e">
        <f>G25/$C$54</f>
        <v>#DIV/0!</v>
      </c>
      <c r="I25" s="26">
        <v>0</v>
      </c>
      <c r="J25" s="26">
        <f>I25/3134.21</f>
        <v>0</v>
      </c>
    </row>
    <row r="26" spans="1:10" hidden="1" x14ac:dyDescent="0.3">
      <c r="A26" s="26" t="s">
        <v>30</v>
      </c>
      <c r="B26" s="27" t="s">
        <v>31</v>
      </c>
      <c r="C26" s="26">
        <f>E26+I26</f>
        <v>0</v>
      </c>
      <c r="D26" s="26" t="e">
        <f>F26+J26</f>
        <v>#DIV/0!</v>
      </c>
      <c r="E26" s="26">
        <f>1000*'[1]20 Повна собів'!E16</f>
        <v>0</v>
      </c>
      <c r="F26" s="26" t="e">
        <f>E26/$C$54</f>
        <v>#DIV/0!</v>
      </c>
      <c r="G26" s="26">
        <f>1000*'[1]20 Повна собів'!E48</f>
        <v>0</v>
      </c>
      <c r="H26" s="26" t="e">
        <f>G26/$C$54</f>
        <v>#DIV/0!</v>
      </c>
      <c r="I26" s="26">
        <v>0</v>
      </c>
      <c r="J26" s="26">
        <v>0</v>
      </c>
    </row>
    <row r="27" spans="1:10" ht="36.6" hidden="1" customHeight="1" x14ac:dyDescent="0.3">
      <c r="A27" s="26" t="s">
        <v>32</v>
      </c>
      <c r="B27" s="27" t="s">
        <v>33</v>
      </c>
      <c r="C27" s="26">
        <f>E27+I27</f>
        <v>0</v>
      </c>
      <c r="D27" s="26">
        <f>F27+J27</f>
        <v>0</v>
      </c>
      <c r="E27" s="26">
        <v>0</v>
      </c>
      <c r="F27" s="26">
        <v>0</v>
      </c>
      <c r="G27" s="26">
        <v>0</v>
      </c>
      <c r="H27" s="26">
        <v>0</v>
      </c>
      <c r="I27" s="26"/>
      <c r="J27" s="26"/>
    </row>
    <row r="28" spans="1:10" s="25" customFormat="1" ht="16.8" hidden="1" customHeight="1" x14ac:dyDescent="0.3">
      <c r="A28" s="24" t="s">
        <v>34</v>
      </c>
      <c r="B28" s="23" t="s">
        <v>35</v>
      </c>
      <c r="C28" s="24">
        <f t="shared" ref="C28:D39" si="2">E28+G28+I28</f>
        <v>0</v>
      </c>
      <c r="D28" s="24" t="e">
        <f t="shared" si="2"/>
        <v>#DIV/0!</v>
      </c>
      <c r="E28" s="24">
        <f t="shared" ref="E28:J28" si="3">E29+E30+E31</f>
        <v>0</v>
      </c>
      <c r="F28" s="24" t="e">
        <f t="shared" si="3"/>
        <v>#DIV/0!</v>
      </c>
      <c r="G28" s="24">
        <f t="shared" si="3"/>
        <v>0</v>
      </c>
      <c r="H28" s="24" t="e">
        <f t="shared" si="3"/>
        <v>#DIV/0!</v>
      </c>
      <c r="I28" s="24">
        <f t="shared" si="3"/>
        <v>0</v>
      </c>
      <c r="J28" s="24">
        <f t="shared" si="3"/>
        <v>0</v>
      </c>
    </row>
    <row r="29" spans="1:10" hidden="1" x14ac:dyDescent="0.3">
      <c r="A29" s="26" t="s">
        <v>36</v>
      </c>
      <c r="B29" s="27" t="s">
        <v>37</v>
      </c>
      <c r="C29" s="29">
        <f t="shared" si="2"/>
        <v>0</v>
      </c>
      <c r="D29" s="29" t="e">
        <f t="shared" si="2"/>
        <v>#DIV/0!</v>
      </c>
      <c r="E29" s="26">
        <f>1000*'[1]20 Повна собів'!E19</f>
        <v>0</v>
      </c>
      <c r="F29" s="26" t="e">
        <f>E29/$C$54</f>
        <v>#DIV/0!</v>
      </c>
      <c r="G29" s="26">
        <f>1000*'[1]20 Повна собів'!E51</f>
        <v>0</v>
      </c>
      <c r="H29" s="26" t="e">
        <f>G29/$C$54</f>
        <v>#DIV/0!</v>
      </c>
      <c r="I29" s="26"/>
      <c r="J29" s="26"/>
    </row>
    <row r="30" spans="1:10" hidden="1" x14ac:dyDescent="0.3">
      <c r="A30" s="26" t="s">
        <v>38</v>
      </c>
      <c r="B30" s="27" t="s">
        <v>29</v>
      </c>
      <c r="C30" s="29">
        <f t="shared" si="2"/>
        <v>0</v>
      </c>
      <c r="D30" s="29" t="e">
        <f t="shared" si="2"/>
        <v>#DIV/0!</v>
      </c>
      <c r="E30" s="26">
        <f>1000*'[1]20 Повна собів'!E20</f>
        <v>0</v>
      </c>
      <c r="F30" s="26" t="e">
        <f>E30/$C$54</f>
        <v>#DIV/0!</v>
      </c>
      <c r="G30" s="26">
        <f>1000*'[1]20 Повна собів'!E52</f>
        <v>0</v>
      </c>
      <c r="H30" s="26" t="e">
        <f>G30/$C$54</f>
        <v>#DIV/0!</v>
      </c>
      <c r="I30" s="26"/>
      <c r="J30" s="26"/>
    </row>
    <row r="31" spans="1:10" hidden="1" x14ac:dyDescent="0.3">
      <c r="A31" s="26" t="s">
        <v>39</v>
      </c>
      <c r="B31" s="27" t="s">
        <v>40</v>
      </c>
      <c r="C31" s="29">
        <f t="shared" si="2"/>
        <v>0</v>
      </c>
      <c r="D31" s="29" t="e">
        <f t="shared" si="2"/>
        <v>#DIV/0!</v>
      </c>
      <c r="E31" s="26">
        <f>1000*'[1]20 Повна собів'!E21</f>
        <v>0</v>
      </c>
      <c r="F31" s="26" t="e">
        <f>E31/$C$54</f>
        <v>#DIV/0!</v>
      </c>
      <c r="G31" s="26">
        <f>1000*'[1]20 Повна собів'!E53</f>
        <v>0</v>
      </c>
      <c r="H31" s="26" t="e">
        <f>G31/$C$54</f>
        <v>#DIV/0!</v>
      </c>
      <c r="I31" s="26"/>
      <c r="J31" s="26"/>
    </row>
    <row r="32" spans="1:10" s="25" customFormat="1" hidden="1" x14ac:dyDescent="0.3">
      <c r="A32" s="22">
        <v>2</v>
      </c>
      <c r="B32" s="23" t="s">
        <v>41</v>
      </c>
      <c r="C32" s="24">
        <f t="shared" si="2"/>
        <v>0</v>
      </c>
      <c r="D32" s="24" t="e">
        <f t="shared" si="2"/>
        <v>#DIV/0!</v>
      </c>
      <c r="E32" s="26">
        <f>1000*'[1]20 Повна собів'!E22</f>
        <v>0</v>
      </c>
      <c r="F32" s="24" t="e">
        <f>F33+F34+F35</f>
        <v>#DIV/0!</v>
      </c>
      <c r="G32" s="26">
        <f>1000*'[1]20 Повна собів'!E54</f>
        <v>0</v>
      </c>
      <c r="H32" s="24" t="e">
        <f>H33+H34+H35</f>
        <v>#DIV/0!</v>
      </c>
      <c r="I32" s="24">
        <f>I33+I34</f>
        <v>0</v>
      </c>
      <c r="J32" s="24">
        <f>J33+J34</f>
        <v>0</v>
      </c>
    </row>
    <row r="33" spans="1:10" hidden="1" x14ac:dyDescent="0.3">
      <c r="A33" s="26" t="s">
        <v>42</v>
      </c>
      <c r="B33" s="27" t="s">
        <v>37</v>
      </c>
      <c r="C33" s="26">
        <f t="shared" si="2"/>
        <v>0</v>
      </c>
      <c r="D33" s="26" t="e">
        <f t="shared" si="2"/>
        <v>#DIV/0!</v>
      </c>
      <c r="E33" s="26">
        <f>1000*'[1]20 Повна собів'!E23</f>
        <v>0</v>
      </c>
      <c r="F33" s="26" t="e">
        <f>E33/$C$54</f>
        <v>#DIV/0!</v>
      </c>
      <c r="G33" s="26">
        <f>1000*'[1]20 Повна собів'!E55</f>
        <v>0</v>
      </c>
      <c r="H33" s="26" t="e">
        <f>G33/$C$54</f>
        <v>#DIV/0!</v>
      </c>
      <c r="I33" s="26">
        <v>0</v>
      </c>
      <c r="J33" s="26">
        <f>I33/3134.21</f>
        <v>0</v>
      </c>
    </row>
    <row r="34" spans="1:10" ht="30" hidden="1" customHeight="1" x14ac:dyDescent="0.3">
      <c r="A34" s="26" t="s">
        <v>43</v>
      </c>
      <c r="B34" s="27" t="s">
        <v>44</v>
      </c>
      <c r="C34" s="26">
        <f t="shared" si="2"/>
        <v>0</v>
      </c>
      <c r="D34" s="26" t="e">
        <f t="shared" si="2"/>
        <v>#DIV/0!</v>
      </c>
      <c r="E34" s="26">
        <f>1000*'[1]20 Повна собів'!E24</f>
        <v>0</v>
      </c>
      <c r="F34" s="26" t="e">
        <f>E34/$C$54</f>
        <v>#DIV/0!</v>
      </c>
      <c r="G34" s="26">
        <f>1000*'[1]20 Повна собів'!E56</f>
        <v>0</v>
      </c>
      <c r="H34" s="26" t="e">
        <f>G34/$C$54</f>
        <v>#DIV/0!</v>
      </c>
      <c r="I34" s="26">
        <v>0</v>
      </c>
      <c r="J34" s="26">
        <f>I34/3134.21</f>
        <v>0</v>
      </c>
    </row>
    <row r="35" spans="1:10" hidden="1" x14ac:dyDescent="0.3">
      <c r="A35" s="26" t="s">
        <v>45</v>
      </c>
      <c r="B35" s="27" t="s">
        <v>40</v>
      </c>
      <c r="C35" s="26">
        <f t="shared" si="2"/>
        <v>0</v>
      </c>
      <c r="D35" s="26" t="e">
        <f t="shared" si="2"/>
        <v>#DIV/0!</v>
      </c>
      <c r="E35" s="26">
        <f>1000*'[1]20 Повна собів'!E25</f>
        <v>0</v>
      </c>
      <c r="F35" s="26" t="e">
        <f>E35/$C$54</f>
        <v>#DIV/0!</v>
      </c>
      <c r="G35" s="26">
        <f>1000*'[1]20 Повна собів'!E57</f>
        <v>0</v>
      </c>
      <c r="H35" s="26" t="e">
        <f>G35/$C$54</f>
        <v>#DIV/0!</v>
      </c>
      <c r="I35" s="26"/>
      <c r="J35" s="26">
        <v>0</v>
      </c>
    </row>
    <row r="36" spans="1:10" s="25" customFormat="1" hidden="1" x14ac:dyDescent="0.3">
      <c r="A36" s="22">
        <v>3</v>
      </c>
      <c r="B36" s="23" t="s">
        <v>46</v>
      </c>
      <c r="C36" s="24">
        <f t="shared" si="2"/>
        <v>0</v>
      </c>
      <c r="D36" s="24" t="e">
        <f t="shared" si="2"/>
        <v>#DIV/0!</v>
      </c>
      <c r="E36" s="24">
        <v>0</v>
      </c>
      <c r="F36" s="24">
        <v>0</v>
      </c>
      <c r="G36" s="24">
        <v>0</v>
      </c>
      <c r="H36" s="24">
        <v>0</v>
      </c>
      <c r="I36" s="24">
        <f>1000*'[1]20 Повна собів'!E91</f>
        <v>0</v>
      </c>
      <c r="J36" s="26" t="e">
        <f>I36/$C$54</f>
        <v>#DIV/0!</v>
      </c>
    </row>
    <row r="37" spans="1:10" s="25" customFormat="1" hidden="1" x14ac:dyDescent="0.3">
      <c r="A37" s="22">
        <v>4</v>
      </c>
      <c r="B37" s="23" t="s">
        <v>47</v>
      </c>
      <c r="C37" s="24">
        <f t="shared" si="2"/>
        <v>0</v>
      </c>
      <c r="D37" s="24">
        <f t="shared" si="2"/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</row>
    <row r="38" spans="1:10" s="25" customFormat="1" hidden="1" x14ac:dyDescent="0.3">
      <c r="A38" s="22">
        <v>5</v>
      </c>
      <c r="B38" s="23" t="s">
        <v>48</v>
      </c>
      <c r="C38" s="24">
        <f t="shared" si="2"/>
        <v>0</v>
      </c>
      <c r="D38" s="24">
        <f t="shared" si="2"/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</row>
    <row r="39" spans="1:10" s="25" customFormat="1" hidden="1" x14ac:dyDescent="0.3">
      <c r="A39" s="22">
        <v>6</v>
      </c>
      <c r="B39" s="23" t="s">
        <v>49</v>
      </c>
      <c r="C39" s="24">
        <f t="shared" si="2"/>
        <v>0</v>
      </c>
      <c r="D39" s="24" t="e">
        <f t="shared" si="2"/>
        <v>#DIV/0!</v>
      </c>
      <c r="E39" s="24">
        <f>E38+E37+E36+E15</f>
        <v>0</v>
      </c>
      <c r="F39" s="24" t="e">
        <f>E39/E54</f>
        <v>#DIV/0!</v>
      </c>
      <c r="G39" s="24">
        <f>G38+G37+G36+G15</f>
        <v>0</v>
      </c>
      <c r="H39" s="24" t="e">
        <f>G39/G54</f>
        <v>#DIV/0!</v>
      </c>
      <c r="I39" s="24">
        <f>I38+I37+I36+I32+I15</f>
        <v>0</v>
      </c>
      <c r="J39" s="24" t="e">
        <f>I39/C54</f>
        <v>#DIV/0!</v>
      </c>
    </row>
    <row r="40" spans="1:10" hidden="1" x14ac:dyDescent="0.3">
      <c r="A40" s="30">
        <v>7</v>
      </c>
      <c r="B40" s="27" t="s">
        <v>50</v>
      </c>
      <c r="C40" s="26"/>
      <c r="D40" s="26"/>
      <c r="E40" s="26"/>
      <c r="F40" s="26"/>
      <c r="G40" s="26"/>
      <c r="H40" s="26"/>
      <c r="I40" s="26"/>
      <c r="J40" s="26"/>
    </row>
    <row r="41" spans="1:10" s="25" customFormat="1" ht="4.2" hidden="1" customHeight="1" x14ac:dyDescent="0.3">
      <c r="A41" s="22">
        <v>8</v>
      </c>
      <c r="B41" s="23" t="s">
        <v>51</v>
      </c>
      <c r="C41" s="24">
        <f>E41+I41+G41</f>
        <v>0</v>
      </c>
      <c r="D41" s="24" t="e">
        <f>F41+J41+H41</f>
        <v>#DIV/0!</v>
      </c>
      <c r="E41" s="24">
        <f t="shared" ref="E41:J41" si="4">E42+E43+E44</f>
        <v>0</v>
      </c>
      <c r="F41" s="24" t="e">
        <f t="shared" si="4"/>
        <v>#DIV/0!</v>
      </c>
      <c r="G41" s="24">
        <f t="shared" si="4"/>
        <v>0</v>
      </c>
      <c r="H41" s="24" t="e">
        <f t="shared" si="4"/>
        <v>#DIV/0!</v>
      </c>
      <c r="I41" s="24">
        <f t="shared" si="4"/>
        <v>0</v>
      </c>
      <c r="J41" s="24" t="e">
        <f t="shared" si="4"/>
        <v>#DIV/0!</v>
      </c>
    </row>
    <row r="42" spans="1:10" hidden="1" x14ac:dyDescent="0.3">
      <c r="A42" s="26" t="s">
        <v>52</v>
      </c>
      <c r="B42" s="27" t="s">
        <v>53</v>
      </c>
      <c r="C42" s="24"/>
      <c r="D42" s="26"/>
      <c r="E42" s="26"/>
      <c r="F42" s="26"/>
      <c r="G42" s="26"/>
      <c r="H42" s="26"/>
      <c r="I42" s="26"/>
      <c r="J42" s="26"/>
    </row>
    <row r="43" spans="1:10" hidden="1" x14ac:dyDescent="0.3">
      <c r="A43" s="26" t="s">
        <v>54</v>
      </c>
      <c r="B43" s="27" t="s">
        <v>55</v>
      </c>
      <c r="C43" s="24">
        <f>E43+I43+G43</f>
        <v>0</v>
      </c>
      <c r="D43" s="26" t="e">
        <f>F43+J43+H43</f>
        <v>#DIV/0!</v>
      </c>
      <c r="E43" s="26">
        <f>'[1]18 Витрати на кап_інвестиції'!D18</f>
        <v>0</v>
      </c>
      <c r="F43" s="26" t="e">
        <f>E43/C54</f>
        <v>#DIV/0!</v>
      </c>
      <c r="G43" s="26">
        <f>'[1]18 Витрати на кап_інвестиції'!D19</f>
        <v>0</v>
      </c>
      <c r="H43" s="26" t="e">
        <f>G43/C54</f>
        <v>#DIV/0!</v>
      </c>
      <c r="I43" s="26">
        <f>'[1]18 Витрати на кап_інвестиції'!D20</f>
        <v>0</v>
      </c>
      <c r="J43" s="26" t="e">
        <f>I43/C54</f>
        <v>#DIV/0!</v>
      </c>
    </row>
    <row r="44" spans="1:10" hidden="1" x14ac:dyDescent="0.3">
      <c r="A44" s="26" t="s">
        <v>56</v>
      </c>
      <c r="B44" s="27" t="s">
        <v>57</v>
      </c>
      <c r="C44" s="26"/>
      <c r="D44" s="26"/>
      <c r="E44" s="24"/>
      <c r="F44" s="24"/>
      <c r="G44" s="24"/>
      <c r="H44" s="24"/>
      <c r="I44" s="24"/>
      <c r="J44" s="24"/>
    </row>
    <row r="45" spans="1:10" s="25" customFormat="1" hidden="1" x14ac:dyDescent="0.3">
      <c r="A45" s="22">
        <v>9</v>
      </c>
      <c r="B45" s="23" t="s">
        <v>98</v>
      </c>
      <c r="C45" s="24">
        <f>E45+G45+I45</f>
        <v>0</v>
      </c>
      <c r="D45" s="24" t="e">
        <f>F45+H45+J45</f>
        <v>#DIV/0!</v>
      </c>
      <c r="E45" s="24">
        <f>E39+E40+E41</f>
        <v>0</v>
      </c>
      <c r="F45" s="24" t="e">
        <f>E45/E54</f>
        <v>#DIV/0!</v>
      </c>
      <c r="G45" s="24">
        <f>G39+G40+G41</f>
        <v>0</v>
      </c>
      <c r="H45" s="24" t="e">
        <f>G45/G54</f>
        <v>#DIV/0!</v>
      </c>
      <c r="I45" s="24">
        <f>I39+I40+I41</f>
        <v>0</v>
      </c>
      <c r="J45" s="24" t="e">
        <f>I45/C54</f>
        <v>#DIV/0!</v>
      </c>
    </row>
    <row r="46" spans="1:10" s="25" customFormat="1" hidden="1" x14ac:dyDescent="0.3">
      <c r="A46" s="22">
        <v>10</v>
      </c>
      <c r="B46" s="23" t="s">
        <v>59</v>
      </c>
      <c r="C46" s="24" t="e">
        <f>F46+H46+J46</f>
        <v>#DIV/0!</v>
      </c>
      <c r="D46" s="24" t="e">
        <f>D45</f>
        <v>#DIV/0!</v>
      </c>
      <c r="E46" s="24"/>
      <c r="F46" s="24" t="e">
        <f>F45</f>
        <v>#DIV/0!</v>
      </c>
      <c r="G46" s="24"/>
      <c r="H46" s="24" t="e">
        <f>H45</f>
        <v>#DIV/0!</v>
      </c>
      <c r="I46" s="24"/>
      <c r="J46" s="24" t="e">
        <f>J45</f>
        <v>#DIV/0!</v>
      </c>
    </row>
    <row r="47" spans="1:10" hidden="1" x14ac:dyDescent="0.3">
      <c r="A47" s="26" t="s">
        <v>84</v>
      </c>
      <c r="B47" s="27" t="s">
        <v>60</v>
      </c>
      <c r="C47" s="26" t="e">
        <f>F47+J47</f>
        <v>#DIV/0!</v>
      </c>
      <c r="D47" s="26"/>
      <c r="E47" s="24"/>
      <c r="F47" s="24" t="e">
        <f>F17</f>
        <v>#DIV/0!</v>
      </c>
      <c r="G47" s="24"/>
      <c r="H47" s="24">
        <v>0</v>
      </c>
      <c r="I47" s="24"/>
      <c r="J47" s="24">
        <v>0</v>
      </c>
    </row>
    <row r="48" spans="1:10" hidden="1" x14ac:dyDescent="0.3">
      <c r="A48" s="26" t="s">
        <v>85</v>
      </c>
      <c r="B48" s="27" t="s">
        <v>61</v>
      </c>
      <c r="C48" s="26" t="e">
        <f>F48+J48+H48</f>
        <v>#DIV/0!</v>
      </c>
      <c r="D48" s="26"/>
      <c r="E48" s="24"/>
      <c r="F48" s="24" t="e">
        <f>F45-F47</f>
        <v>#DIV/0!</v>
      </c>
      <c r="G48" s="24"/>
      <c r="H48" s="24" t="e">
        <f>H45-H47</f>
        <v>#DIV/0!</v>
      </c>
      <c r="I48" s="24"/>
      <c r="J48" s="24" t="e">
        <f>J45-J47</f>
        <v>#DIV/0!</v>
      </c>
    </row>
    <row r="49" spans="1:10" hidden="1" x14ac:dyDescent="0.3">
      <c r="A49" s="26" t="s">
        <v>86</v>
      </c>
      <c r="B49" s="27" t="s">
        <v>62</v>
      </c>
      <c r="C49" s="26" t="e">
        <f>F49+J49+H49</f>
        <v>#DIV/0!</v>
      </c>
      <c r="D49" s="26"/>
      <c r="E49" s="24"/>
      <c r="F49" s="24" t="e">
        <f>F41</f>
        <v>#DIV/0!</v>
      </c>
      <c r="G49" s="24"/>
      <c r="H49" s="24" t="e">
        <f>H41</f>
        <v>#DIV/0!</v>
      </c>
      <c r="I49" s="24"/>
      <c r="J49" s="24">
        <v>0</v>
      </c>
    </row>
    <row r="50" spans="1:10" s="32" customFormat="1" hidden="1" x14ac:dyDescent="0.3">
      <c r="A50" s="22" t="s">
        <v>63</v>
      </c>
      <c r="B50" s="31" t="s">
        <v>64</v>
      </c>
      <c r="C50" s="22" t="e">
        <f>F50+J50</f>
        <v>#DIV/0!</v>
      </c>
      <c r="D50" s="22"/>
      <c r="E50" s="22"/>
      <c r="F50" s="22" t="e">
        <f>F47*100/F46</f>
        <v>#DIV/0!</v>
      </c>
      <c r="G50" s="22"/>
      <c r="H50" s="22" t="e">
        <f>H47*100/H46</f>
        <v>#DIV/0!</v>
      </c>
      <c r="I50" s="22"/>
      <c r="J50" s="22">
        <v>0</v>
      </c>
    </row>
    <row r="51" spans="1:10" s="32" customFormat="1" hidden="1" x14ac:dyDescent="0.3">
      <c r="A51" s="22" t="s">
        <v>65</v>
      </c>
      <c r="B51" s="31" t="s">
        <v>66</v>
      </c>
      <c r="C51" s="22">
        <v>47</v>
      </c>
      <c r="D51" s="22"/>
      <c r="E51" s="22"/>
      <c r="F51" s="22" t="e">
        <f>F48*100/F46</f>
        <v>#DIV/0!</v>
      </c>
      <c r="G51" s="22"/>
      <c r="H51" s="22" t="e">
        <f>H48*100/H46</f>
        <v>#DIV/0!</v>
      </c>
      <c r="I51" s="22"/>
      <c r="J51" s="22" t="e">
        <f>J48*100/J46</f>
        <v>#DIV/0!</v>
      </c>
    </row>
    <row r="52" spans="1:10" s="25" customFormat="1" hidden="1" x14ac:dyDescent="0.3">
      <c r="A52" s="24" t="s">
        <v>67</v>
      </c>
      <c r="B52" s="23" t="s">
        <v>99</v>
      </c>
      <c r="C52" s="33">
        <v>0.02</v>
      </c>
      <c r="D52" s="24"/>
      <c r="E52" s="33">
        <f>C52</f>
        <v>0.02</v>
      </c>
      <c r="F52" s="33"/>
      <c r="G52" s="33">
        <f>C52</f>
        <v>0.02</v>
      </c>
      <c r="H52" s="24"/>
      <c r="I52" s="33">
        <f>C52</f>
        <v>0.02</v>
      </c>
      <c r="J52" s="24"/>
    </row>
    <row r="53" spans="1:10" ht="0.75" hidden="1" customHeight="1" x14ac:dyDescent="0.3">
      <c r="A53" s="24" t="s">
        <v>69</v>
      </c>
      <c r="B53" s="31" t="s">
        <v>100</v>
      </c>
      <c r="C53" s="24" t="e">
        <f>I53+G53+E53</f>
        <v>#DIV/0!</v>
      </c>
      <c r="D53" s="24"/>
      <c r="E53" s="24" t="e">
        <f>F45*'[1]15 Річ_план_ВТП_ТЕ '!$C$9</f>
        <v>#DIV/0!</v>
      </c>
      <c r="F53" s="24"/>
      <c r="G53" s="24" t="e">
        <f>H45*'[1]15 Річ_план_ВТП_ТЕ '!$C$9</f>
        <v>#DIV/0!</v>
      </c>
      <c r="H53" s="24"/>
      <c r="I53" s="24" t="e">
        <f>J45*'[1]15 Річ_план_ВТП_ТЕ '!$C$9</f>
        <v>#DIV/0!</v>
      </c>
      <c r="J53" s="24"/>
    </row>
    <row r="54" spans="1:10" s="36" customFormat="1" ht="23.4" hidden="1" x14ac:dyDescent="0.25">
      <c r="A54" s="34" t="s">
        <v>71</v>
      </c>
      <c r="B54" s="35" t="s">
        <v>72</v>
      </c>
      <c r="C54" s="24">
        <f>'[1]15 Річ_план_ВТП_ТЕ '!C22</f>
        <v>0</v>
      </c>
      <c r="D54" s="24"/>
      <c r="E54" s="24">
        <f>C54</f>
        <v>0</v>
      </c>
      <c r="F54" s="24"/>
      <c r="G54" s="24">
        <f>C54</f>
        <v>0</v>
      </c>
      <c r="H54" s="24"/>
      <c r="I54" s="24">
        <f>C54</f>
        <v>0</v>
      </c>
      <c r="J54" s="24"/>
    </row>
    <row r="55" spans="1:10" s="38" customFormat="1" ht="24.6" hidden="1" customHeight="1" x14ac:dyDescent="0.3">
      <c r="A55" s="34" t="s">
        <v>73</v>
      </c>
      <c r="B55" s="37" t="s">
        <v>101</v>
      </c>
      <c r="C55" s="24" t="e">
        <f>D46*1.2</f>
        <v>#DIV/0!</v>
      </c>
      <c r="D55" s="24" t="e">
        <f>D46*1.2</f>
        <v>#DIV/0!</v>
      </c>
      <c r="E55" s="24"/>
      <c r="F55" s="24" t="e">
        <f>F46*1.2</f>
        <v>#DIV/0!</v>
      </c>
      <c r="G55" s="24"/>
      <c r="H55" s="24" t="e">
        <f>H46*1.2</f>
        <v>#DIV/0!</v>
      </c>
      <c r="I55" s="24"/>
      <c r="J55" s="24" t="e">
        <f>J46*1.2</f>
        <v>#DIV/0!</v>
      </c>
    </row>
    <row r="56" spans="1:10" s="41" customFormat="1" ht="11.4" hidden="1" x14ac:dyDescent="0.2">
      <c r="A56" s="39" t="s">
        <v>75</v>
      </c>
      <c r="B56" s="35" t="s">
        <v>76</v>
      </c>
      <c r="C56" s="40" t="e">
        <f>'[1]14 Пр._навант. '!#REF!</f>
        <v>#REF!</v>
      </c>
      <c r="D56" s="35"/>
      <c r="E56" s="35"/>
      <c r="F56" s="35"/>
      <c r="G56" s="35"/>
      <c r="H56" s="35"/>
      <c r="I56" s="35"/>
      <c r="J56" s="35"/>
    </row>
    <row r="57" spans="1:10" s="41" customFormat="1" ht="11.4" hidden="1" x14ac:dyDescent="0.2">
      <c r="A57" s="39" t="s">
        <v>77</v>
      </c>
      <c r="B57" s="35" t="s">
        <v>102</v>
      </c>
      <c r="C57" s="42" t="e">
        <f>'[1]14 Пр._навант. '!#REF!</f>
        <v>#REF!</v>
      </c>
      <c r="D57" s="35"/>
      <c r="E57" s="35"/>
      <c r="F57" s="35"/>
      <c r="G57" s="35"/>
      <c r="H57" s="35"/>
      <c r="I57" s="35"/>
      <c r="J57" s="35"/>
    </row>
    <row r="58" spans="1:10" s="41" customFormat="1" ht="11.4" hidden="1" x14ac:dyDescent="0.2">
      <c r="A58" s="39" t="s">
        <v>79</v>
      </c>
      <c r="B58" s="35" t="s">
        <v>82</v>
      </c>
      <c r="C58" s="40">
        <f>'[1]16 Тариф_ЦО_ГВП'!F42</f>
        <v>0</v>
      </c>
      <c r="D58" s="35"/>
      <c r="E58" s="35"/>
      <c r="F58" s="35"/>
      <c r="G58" s="35"/>
      <c r="H58" s="35"/>
      <c r="I58" s="35"/>
      <c r="J58" s="35"/>
    </row>
    <row r="59" spans="1:10" s="38" customFormat="1" ht="34.200000000000003" hidden="1" customHeight="1" x14ac:dyDescent="0.3">
      <c r="A59" s="55" t="s">
        <v>103</v>
      </c>
      <c r="B59" s="55"/>
      <c r="C59" s="55"/>
      <c r="D59" s="55"/>
      <c r="H59" s="55" t="s">
        <v>104</v>
      </c>
      <c r="I59" s="55"/>
      <c r="J59" s="55"/>
    </row>
    <row r="60" spans="1:10" s="38" customFormat="1" ht="24" hidden="1" customHeight="1" x14ac:dyDescent="0.3">
      <c r="A60" s="55" t="s">
        <v>105</v>
      </c>
      <c r="B60" s="55"/>
      <c r="H60" s="55" t="s">
        <v>106</v>
      </c>
      <c r="I60" s="55"/>
      <c r="J60" s="55"/>
    </row>
    <row r="61" spans="1:10" s="38" customFormat="1" ht="18.600000000000001" hidden="1" customHeight="1" x14ac:dyDescent="0.3">
      <c r="E61" s="55" t="s">
        <v>107</v>
      </c>
      <c r="F61" s="55"/>
      <c r="G61" s="55"/>
      <c r="I61" s="55" t="s">
        <v>108</v>
      </c>
      <c r="J61" s="55"/>
    </row>
    <row r="62" spans="1:10" ht="15.6" hidden="1" x14ac:dyDescent="0.3">
      <c r="A62" s="50" t="s">
        <v>87</v>
      </c>
      <c r="B62" s="50"/>
      <c r="C62" s="50"/>
      <c r="D62" s="50"/>
      <c r="E62" s="50"/>
      <c r="F62" s="50"/>
      <c r="G62" s="50"/>
      <c r="H62" s="50"/>
      <c r="I62" s="50"/>
      <c r="J62" s="50"/>
    </row>
    <row r="63" spans="1:10" ht="15.6" hidden="1" x14ac:dyDescent="0.3">
      <c r="A63" s="18"/>
      <c r="B63" s="18"/>
      <c r="C63" s="18"/>
      <c r="D63" s="18"/>
      <c r="E63" s="18"/>
      <c r="F63" s="50" t="s">
        <v>88</v>
      </c>
      <c r="G63" s="50"/>
      <c r="H63" s="50"/>
      <c r="I63" s="50"/>
      <c r="J63" s="50"/>
    </row>
    <row r="64" spans="1:10" ht="15.6" hidden="1" x14ac:dyDescent="0.3">
      <c r="A64" s="19"/>
      <c r="B64" s="19"/>
      <c r="C64" s="19"/>
      <c r="D64" s="19"/>
      <c r="E64" s="19"/>
      <c r="F64" s="50" t="s">
        <v>89</v>
      </c>
      <c r="G64" s="50"/>
      <c r="H64" s="50"/>
      <c r="I64" s="50"/>
      <c r="J64" s="50"/>
    </row>
    <row r="65" spans="1:10" ht="15.6" hidden="1" x14ac:dyDescent="0.3">
      <c r="A65" s="19"/>
      <c r="B65" s="19"/>
      <c r="C65" s="19"/>
      <c r="D65" s="19"/>
      <c r="E65" s="19"/>
      <c r="F65" s="50" t="s">
        <v>90</v>
      </c>
      <c r="G65" s="50"/>
      <c r="H65" s="50"/>
      <c r="I65" s="50"/>
      <c r="J65" s="50"/>
    </row>
    <row r="66" spans="1:10" ht="17.399999999999999" hidden="1" x14ac:dyDescent="0.3">
      <c r="A66" s="20"/>
      <c r="B66" s="20"/>
      <c r="C66" s="20"/>
      <c r="D66" s="20"/>
      <c r="E66" s="20"/>
      <c r="F66" s="50" t="s">
        <v>91</v>
      </c>
      <c r="G66" s="50"/>
      <c r="H66" s="50"/>
      <c r="I66" s="50"/>
      <c r="J66" s="50"/>
    </row>
    <row r="67" spans="1:10" ht="17.399999999999999" hidden="1" x14ac:dyDescent="0.3">
      <c r="A67" s="20"/>
      <c r="B67" s="20"/>
      <c r="C67" s="20"/>
      <c r="D67" s="20"/>
      <c r="E67" s="20"/>
      <c r="F67" s="50" t="s">
        <v>92</v>
      </c>
      <c r="G67" s="50"/>
      <c r="H67" s="50"/>
      <c r="I67" s="50"/>
      <c r="J67" s="50"/>
    </row>
    <row r="68" spans="1:10" ht="17.399999999999999" hidden="1" x14ac:dyDescent="0.3">
      <c r="A68" s="20"/>
      <c r="B68" s="20"/>
      <c r="C68" s="20"/>
      <c r="D68" s="20"/>
      <c r="E68" s="20"/>
      <c r="F68" s="50" t="s">
        <v>93</v>
      </c>
      <c r="G68" s="50"/>
      <c r="H68" s="50"/>
      <c r="I68" s="50"/>
      <c r="J68" s="50"/>
    </row>
    <row r="69" spans="1:10" ht="17.399999999999999" hidden="1" x14ac:dyDescent="0.3">
      <c r="A69" s="20"/>
      <c r="B69" s="20"/>
      <c r="C69" s="20"/>
      <c r="D69" s="20"/>
      <c r="E69" s="20"/>
      <c r="F69" s="50" t="s">
        <v>94</v>
      </c>
      <c r="G69" s="50"/>
      <c r="H69" s="50"/>
      <c r="I69" s="50"/>
      <c r="J69" s="50"/>
    </row>
    <row r="70" spans="1:10" ht="17.399999999999999" hidden="1" x14ac:dyDescent="0.3">
      <c r="A70" s="51" t="s">
        <v>0</v>
      </c>
      <c r="B70" s="51"/>
      <c r="C70" s="51"/>
      <c r="D70" s="51"/>
      <c r="E70" s="51"/>
      <c r="F70" s="51"/>
      <c r="G70" s="51"/>
      <c r="H70" s="51"/>
      <c r="I70" s="51"/>
      <c r="J70" s="51"/>
    </row>
    <row r="71" spans="1:10" ht="17.399999999999999" hidden="1" x14ac:dyDescent="0.3">
      <c r="A71" s="52" t="s">
        <v>95</v>
      </c>
      <c r="B71" s="52"/>
      <c r="C71" s="52"/>
      <c r="D71" s="52"/>
      <c r="E71" s="52"/>
      <c r="F71" s="52"/>
      <c r="G71" s="52"/>
      <c r="H71" s="52"/>
      <c r="I71" s="52"/>
      <c r="J71" s="52"/>
    </row>
    <row r="72" spans="1:10" ht="58.5" hidden="1" customHeight="1" x14ac:dyDescent="0.3">
      <c r="A72" s="51" t="s">
        <v>109</v>
      </c>
      <c r="B72" s="51"/>
      <c r="C72" s="51"/>
      <c r="D72" s="51"/>
      <c r="E72" s="51"/>
      <c r="F72" s="51"/>
      <c r="G72" s="51"/>
      <c r="H72" s="51"/>
      <c r="I72" s="51"/>
      <c r="J72" s="51"/>
    </row>
    <row r="73" spans="1:10" hidden="1" x14ac:dyDescent="0.3">
      <c r="A73" s="53" t="s">
        <v>2</v>
      </c>
      <c r="B73" s="53" t="s">
        <v>3</v>
      </c>
      <c r="C73" s="54" t="s">
        <v>110</v>
      </c>
      <c r="D73" s="54"/>
      <c r="E73" s="54"/>
      <c r="F73" s="54"/>
      <c r="G73" s="54"/>
      <c r="H73" s="54"/>
      <c r="I73" s="54"/>
      <c r="J73" s="54"/>
    </row>
    <row r="74" spans="1:10" hidden="1" x14ac:dyDescent="0.3">
      <c r="A74" s="53"/>
      <c r="B74" s="53"/>
      <c r="C74" s="53" t="s">
        <v>4</v>
      </c>
      <c r="D74" s="53"/>
      <c r="E74" s="53" t="s">
        <v>5</v>
      </c>
      <c r="F74" s="53"/>
      <c r="G74" s="53" t="s">
        <v>6</v>
      </c>
      <c r="H74" s="53"/>
      <c r="I74" s="53" t="s">
        <v>7</v>
      </c>
      <c r="J74" s="53"/>
    </row>
    <row r="75" spans="1:10" ht="20.399999999999999" hidden="1" x14ac:dyDescent="0.3">
      <c r="A75" s="53"/>
      <c r="B75" s="53"/>
      <c r="C75" s="21" t="s">
        <v>8</v>
      </c>
      <c r="D75" s="21" t="s">
        <v>9</v>
      </c>
      <c r="E75" s="21" t="s">
        <v>8</v>
      </c>
      <c r="F75" s="21" t="s">
        <v>9</v>
      </c>
      <c r="G75" s="21" t="s">
        <v>8</v>
      </c>
      <c r="H75" s="21" t="s">
        <v>9</v>
      </c>
      <c r="I75" s="21" t="s">
        <v>8</v>
      </c>
      <c r="J75" s="21" t="s">
        <v>9</v>
      </c>
    </row>
    <row r="76" spans="1:10" hidden="1" x14ac:dyDescent="0.3">
      <c r="A76" s="22">
        <v>1</v>
      </c>
      <c r="B76" s="23" t="s">
        <v>10</v>
      </c>
      <c r="C76" s="24">
        <f>E76+G76+I76</f>
        <v>562829.62831003568</v>
      </c>
      <c r="D76" s="24">
        <f>F76+H76+J76</f>
        <v>4175.7894331436746</v>
      </c>
      <c r="E76" s="24">
        <f>E77+E89</f>
        <v>562829.62831003568</v>
      </c>
      <c r="F76" s="24">
        <f>F77+F84+F85+F89</f>
        <v>4175.7894331436746</v>
      </c>
      <c r="G76" s="24">
        <f>G77+G89</f>
        <v>0</v>
      </c>
      <c r="H76" s="24">
        <f>H77+H89</f>
        <v>0</v>
      </c>
      <c r="I76" s="24">
        <f>I77+I89</f>
        <v>0</v>
      </c>
      <c r="J76" s="24">
        <f>J77+J89</f>
        <v>0</v>
      </c>
    </row>
    <row r="77" spans="1:10" ht="12" hidden="1" customHeight="1" x14ac:dyDescent="0.3">
      <c r="A77" s="24" t="s">
        <v>11</v>
      </c>
      <c r="B77" s="23" t="s">
        <v>12</v>
      </c>
      <c r="C77" s="24">
        <f>SUM(C78:C85)</f>
        <v>438348.99150479212</v>
      </c>
      <c r="D77" s="26">
        <f t="shared" ref="D77:D82" si="5">F77+H77+J77</f>
        <v>2590.8796319556786</v>
      </c>
      <c r="E77" s="24">
        <f>SUM(E78:E85)</f>
        <v>438348.99150479212</v>
      </c>
      <c r="F77" s="24">
        <f>F78+F79+F80+F81+F82+F83+F84+F85</f>
        <v>2590.8796319556786</v>
      </c>
      <c r="G77" s="24">
        <f>SUM(G78:G85)</f>
        <v>0</v>
      </c>
      <c r="H77" s="24">
        <f>H78+H79+H80+H81+H82+H83+H84+H85</f>
        <v>0</v>
      </c>
      <c r="I77" s="24">
        <f>I78+I79+I80+I81+I82+I83+I84+I85</f>
        <v>0</v>
      </c>
      <c r="J77" s="24">
        <f>J78+J79+J80+J81+J82+J83+J84+J85</f>
        <v>0</v>
      </c>
    </row>
    <row r="78" spans="1:10" hidden="1" x14ac:dyDescent="0.3">
      <c r="A78" s="26" t="s">
        <v>13</v>
      </c>
      <c r="B78" s="27" t="s">
        <v>14</v>
      </c>
      <c r="C78" s="17">
        <f>E78+G78+I78</f>
        <v>291913.02177488338</v>
      </c>
      <c r="D78" s="26">
        <f t="shared" si="5"/>
        <v>1725.3638472461541</v>
      </c>
      <c r="E78" s="26">
        <f>1000*'[1]20 Повна собів'!F9</f>
        <v>291913.02177488338</v>
      </c>
      <c r="F78" s="26">
        <f>E78/$E$115</f>
        <v>1725.3638472461541</v>
      </c>
      <c r="G78" s="26">
        <f>1000*'[1]20 Повна собів'!F41</f>
        <v>0</v>
      </c>
      <c r="H78" s="26">
        <v>0</v>
      </c>
      <c r="I78" s="26">
        <v>0</v>
      </c>
      <c r="J78" s="26">
        <v>0</v>
      </c>
    </row>
    <row r="79" spans="1:10" hidden="1" x14ac:dyDescent="0.3">
      <c r="A79" s="26" t="s">
        <v>15</v>
      </c>
      <c r="B79" s="27" t="s">
        <v>16</v>
      </c>
      <c r="C79" s="26">
        <f>E79+G79+I79</f>
        <v>0</v>
      </c>
      <c r="D79" s="26">
        <f t="shared" si="5"/>
        <v>0</v>
      </c>
      <c r="E79" s="26">
        <f>1000*'[1]20 Повна собів'!F10</f>
        <v>0</v>
      </c>
      <c r="F79" s="26">
        <f>E79/$E$115</f>
        <v>0</v>
      </c>
      <c r="G79" s="26">
        <f>1000*'[1]20 Повна собів'!F42</f>
        <v>0</v>
      </c>
      <c r="H79" s="26">
        <f>G79/$E$115</f>
        <v>0</v>
      </c>
      <c r="I79" s="26">
        <v>0</v>
      </c>
      <c r="J79" s="26">
        <v>0</v>
      </c>
    </row>
    <row r="80" spans="1:10" hidden="1" x14ac:dyDescent="0.3">
      <c r="A80" s="26" t="s">
        <v>17</v>
      </c>
      <c r="B80" s="27" t="s">
        <v>18</v>
      </c>
      <c r="C80" s="26">
        <f>E80+G80+I80</f>
        <v>0</v>
      </c>
      <c r="D80" s="26">
        <f t="shared" si="5"/>
        <v>0</v>
      </c>
      <c r="E80" s="26">
        <v>0</v>
      </c>
      <c r="F80" s="26">
        <f>E80/53.07</f>
        <v>0</v>
      </c>
      <c r="G80" s="26">
        <v>0</v>
      </c>
      <c r="H80" s="26">
        <v>0</v>
      </c>
      <c r="I80" s="26">
        <v>0</v>
      </c>
      <c r="J80" s="26">
        <v>0</v>
      </c>
    </row>
    <row r="81" spans="1:10" hidden="1" x14ac:dyDescent="0.3">
      <c r="A81" s="26" t="s">
        <v>19</v>
      </c>
      <c r="B81" s="27" t="s">
        <v>20</v>
      </c>
      <c r="C81" s="26">
        <f>E81+G81+I81</f>
        <v>0</v>
      </c>
      <c r="D81" s="26">
        <f t="shared" si="5"/>
        <v>0</v>
      </c>
      <c r="E81" s="26">
        <f>1000*'[1]20 Повна собів'!F11</f>
        <v>0</v>
      </c>
      <c r="F81" s="26">
        <f>E81/$E$115</f>
        <v>0</v>
      </c>
      <c r="G81" s="26">
        <f>1000*'[1]20 Повна собів'!F43</f>
        <v>0</v>
      </c>
      <c r="H81" s="26">
        <f>G81/$E$115</f>
        <v>0</v>
      </c>
      <c r="I81" s="26">
        <v>0</v>
      </c>
      <c r="J81" s="26">
        <v>0</v>
      </c>
    </row>
    <row r="82" spans="1:10" hidden="1" x14ac:dyDescent="0.3">
      <c r="A82" s="28" t="s">
        <v>83</v>
      </c>
      <c r="B82" s="27" t="s">
        <v>21</v>
      </c>
      <c r="C82" s="26">
        <f>E82+G82+I82</f>
        <v>2766.9</v>
      </c>
      <c r="D82" s="26">
        <f t="shared" si="5"/>
        <v>16.353875547994267</v>
      </c>
      <c r="E82" s="26">
        <f>1000*'[1]20 Повна собів'!F12</f>
        <v>2766.9</v>
      </c>
      <c r="F82" s="26">
        <f>E82/$E$115</f>
        <v>16.353875547994267</v>
      </c>
      <c r="G82" s="26">
        <v>0</v>
      </c>
      <c r="H82" s="26">
        <v>0</v>
      </c>
      <c r="I82" s="26">
        <v>0</v>
      </c>
      <c r="J82" s="26">
        <v>0</v>
      </c>
    </row>
    <row r="83" spans="1:10" hidden="1" x14ac:dyDescent="0.3">
      <c r="A83" s="26" t="s">
        <v>22</v>
      </c>
      <c r="B83" s="27" t="s">
        <v>23</v>
      </c>
      <c r="C83" s="26">
        <f>E83</f>
        <v>0</v>
      </c>
      <c r="D83" s="26">
        <f>F83</f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0</v>
      </c>
    </row>
    <row r="84" spans="1:10" hidden="1" x14ac:dyDescent="0.3">
      <c r="A84" s="24" t="s">
        <v>24</v>
      </c>
      <c r="B84" s="23" t="s">
        <v>25</v>
      </c>
      <c r="C84" s="24">
        <f>E84+I84+G84</f>
        <v>109477.4997786137</v>
      </c>
      <c r="D84" s="24">
        <f>F84+J84+H84</f>
        <v>647.07123737215602</v>
      </c>
      <c r="E84" s="24">
        <f>1000*'[1]20 Повна собів'!F13</f>
        <v>109477.4997786137</v>
      </c>
      <c r="F84" s="26">
        <f>E84/$E$115</f>
        <v>647.07123737215602</v>
      </c>
      <c r="G84" s="24">
        <f>1000*'[1]20 Повна собів'!F45</f>
        <v>0</v>
      </c>
      <c r="H84" s="26">
        <f>G84/$E$115</f>
        <v>0</v>
      </c>
      <c r="I84" s="26">
        <v>0</v>
      </c>
      <c r="J84" s="26">
        <v>0</v>
      </c>
    </row>
    <row r="85" spans="1:10" hidden="1" x14ac:dyDescent="0.3">
      <c r="A85" s="24" t="s">
        <v>26</v>
      </c>
      <c r="B85" s="23" t="s">
        <v>27</v>
      </c>
      <c r="C85" s="24">
        <f>E85+I85+G85</f>
        <v>34191.569951295016</v>
      </c>
      <c r="D85" s="24">
        <f>F85+J85+H85</f>
        <v>202.09067178937406</v>
      </c>
      <c r="E85" s="24">
        <f>E86+E87+E88</f>
        <v>34191.569951295016</v>
      </c>
      <c r="F85" s="24">
        <f>F86+F87+F88</f>
        <v>202.09067178937406</v>
      </c>
      <c r="G85" s="24">
        <f>G86+G87+G88</f>
        <v>0</v>
      </c>
      <c r="H85" s="24">
        <f>H86+H87+H88</f>
        <v>0</v>
      </c>
      <c r="I85" s="26">
        <v>0</v>
      </c>
      <c r="J85" s="26">
        <v>0</v>
      </c>
    </row>
    <row r="86" spans="1:10" hidden="1" x14ac:dyDescent="0.3">
      <c r="A86" s="26" t="s">
        <v>28</v>
      </c>
      <c r="B86" s="27" t="s">
        <v>29</v>
      </c>
      <c r="C86" s="26">
        <f>E86+G86+I86</f>
        <v>24085.049951295012</v>
      </c>
      <c r="D86" s="26">
        <f>F86+H86+J86</f>
        <v>142.3556722218743</v>
      </c>
      <c r="E86" s="26">
        <f>1000*'[1]20 Повна собів'!F15</f>
        <v>24085.049951295012</v>
      </c>
      <c r="F86" s="26">
        <f>E86/$E$115</f>
        <v>142.3556722218743</v>
      </c>
      <c r="G86" s="26">
        <f>1000*'[1]20 Повна собів'!F47</f>
        <v>0</v>
      </c>
      <c r="H86" s="26">
        <f>G86/$E$115</f>
        <v>0</v>
      </c>
      <c r="I86" s="26">
        <v>0</v>
      </c>
      <c r="J86" s="26">
        <v>0</v>
      </c>
    </row>
    <row r="87" spans="1:10" hidden="1" x14ac:dyDescent="0.3">
      <c r="A87" s="26" t="s">
        <v>30</v>
      </c>
      <c r="B87" s="27" t="s">
        <v>31</v>
      </c>
      <c r="C87" s="26">
        <f>E87+I87+G87</f>
        <v>10106.520000000002</v>
      </c>
      <c r="D87" s="26">
        <f>F87+J87+H87</f>
        <v>59.734999567499756</v>
      </c>
      <c r="E87" s="26">
        <f>1000*'[1]20 Повна собів'!F16</f>
        <v>10106.520000000002</v>
      </c>
      <c r="F87" s="26">
        <f>E87/$E$115</f>
        <v>59.734999567499756</v>
      </c>
      <c r="G87" s="26">
        <f>1000*'[1]20 Повна собів'!F48</f>
        <v>0</v>
      </c>
      <c r="H87" s="26">
        <f>G87/$E$115</f>
        <v>0</v>
      </c>
      <c r="I87" s="26">
        <v>0</v>
      </c>
      <c r="J87" s="26">
        <v>0</v>
      </c>
    </row>
    <row r="88" spans="1:10" ht="24" hidden="1" x14ac:dyDescent="0.3">
      <c r="A88" s="26" t="s">
        <v>32</v>
      </c>
      <c r="B88" s="27" t="s">
        <v>33</v>
      </c>
      <c r="C88" s="26">
        <f>E88+I88</f>
        <v>0</v>
      </c>
      <c r="D88" s="26">
        <f>F88+J88</f>
        <v>0</v>
      </c>
      <c r="E88" s="26">
        <v>0</v>
      </c>
      <c r="F88" s="26">
        <f>E88/53.07</f>
        <v>0</v>
      </c>
      <c r="G88" s="26">
        <v>0</v>
      </c>
      <c r="H88" s="26">
        <v>0</v>
      </c>
      <c r="I88" s="26">
        <v>0</v>
      </c>
      <c r="J88" s="26">
        <v>0</v>
      </c>
    </row>
    <row r="89" spans="1:10" hidden="1" x14ac:dyDescent="0.3">
      <c r="A89" s="24" t="s">
        <v>34</v>
      </c>
      <c r="B89" s="23" t="s">
        <v>35</v>
      </c>
      <c r="C89" s="24">
        <f t="shared" ref="C89:D100" si="6">E89+G89+I89</f>
        <v>124480.6368052436</v>
      </c>
      <c r="D89" s="24">
        <f t="shared" si="6"/>
        <v>735.74789202646605</v>
      </c>
      <c r="E89" s="24">
        <f>E90+E91+E92</f>
        <v>124480.6368052436</v>
      </c>
      <c r="F89" s="24">
        <f>F90+F91+F92</f>
        <v>735.74789202646605</v>
      </c>
      <c r="G89" s="24">
        <f>G90+G91+G92</f>
        <v>0</v>
      </c>
      <c r="H89" s="24">
        <f>H90+H91+H92</f>
        <v>0</v>
      </c>
      <c r="I89" s="26">
        <v>0</v>
      </c>
      <c r="J89" s="26">
        <v>0</v>
      </c>
    </row>
    <row r="90" spans="1:10" hidden="1" x14ac:dyDescent="0.3">
      <c r="A90" s="26" t="s">
        <v>36</v>
      </c>
      <c r="B90" s="27" t="s">
        <v>37</v>
      </c>
      <c r="C90" s="29">
        <f t="shared" si="6"/>
        <v>10915.767953999997</v>
      </c>
      <c r="D90" s="29">
        <f t="shared" si="6"/>
        <v>64.518092677906679</v>
      </c>
      <c r="E90" s="26">
        <f>1000*'[1]20 Повна собів'!F19</f>
        <v>10915.767953999997</v>
      </c>
      <c r="F90" s="26">
        <f t="shared" ref="F90:F96" si="7">E90/$E$115</f>
        <v>64.518092677906679</v>
      </c>
      <c r="G90" s="26">
        <f>1000*'[1]20 Повна собів'!F51</f>
        <v>0</v>
      </c>
      <c r="H90" s="26">
        <f t="shared" ref="H90:H99" si="8">G90/$E$115</f>
        <v>0</v>
      </c>
      <c r="I90" s="26">
        <v>0</v>
      </c>
      <c r="J90" s="26">
        <v>0</v>
      </c>
    </row>
    <row r="91" spans="1:10" hidden="1" x14ac:dyDescent="0.3">
      <c r="A91" s="26" t="s">
        <v>38</v>
      </c>
      <c r="B91" s="27" t="s">
        <v>29</v>
      </c>
      <c r="C91" s="29">
        <f t="shared" si="6"/>
        <v>2401.4689498799994</v>
      </c>
      <c r="D91" s="29">
        <f t="shared" si="6"/>
        <v>14.193980389139469</v>
      </c>
      <c r="E91" s="26">
        <f>1000*'[1]20 Повна собів'!F20</f>
        <v>2401.4689498799994</v>
      </c>
      <c r="F91" s="26">
        <f t="shared" si="7"/>
        <v>14.193980389139469</v>
      </c>
      <c r="G91" s="26">
        <f>1000*'[1]20 Повна собів'!F52</f>
        <v>0</v>
      </c>
      <c r="H91" s="26">
        <f t="shared" si="8"/>
        <v>0</v>
      </c>
      <c r="I91" s="26">
        <v>0</v>
      </c>
      <c r="J91" s="26">
        <v>0</v>
      </c>
    </row>
    <row r="92" spans="1:10" hidden="1" x14ac:dyDescent="0.3">
      <c r="A92" s="26" t="s">
        <v>39</v>
      </c>
      <c r="B92" s="27" t="s">
        <v>40</v>
      </c>
      <c r="C92" s="29">
        <f t="shared" si="6"/>
        <v>111163.39990136361</v>
      </c>
      <c r="D92" s="29">
        <f t="shared" si="6"/>
        <v>657.03581895941988</v>
      </c>
      <c r="E92" s="26">
        <f>1000*'[1]20 Повна собів'!F21</f>
        <v>111163.39990136361</v>
      </c>
      <c r="F92" s="26">
        <f t="shared" si="7"/>
        <v>657.03581895941988</v>
      </c>
      <c r="G92" s="26">
        <f>1000*'[1]20 Повна собів'!F53</f>
        <v>0</v>
      </c>
      <c r="H92" s="26">
        <f t="shared" si="8"/>
        <v>0</v>
      </c>
      <c r="I92" s="26">
        <v>0</v>
      </c>
      <c r="J92" s="26">
        <v>0</v>
      </c>
    </row>
    <row r="93" spans="1:10" hidden="1" x14ac:dyDescent="0.3">
      <c r="A93" s="22">
        <v>2</v>
      </c>
      <c r="B93" s="23" t="s">
        <v>41</v>
      </c>
      <c r="C93" s="24">
        <f t="shared" si="6"/>
        <v>84604.20405330119</v>
      </c>
      <c r="D93" s="24">
        <f t="shared" si="6"/>
        <v>500.05660628313274</v>
      </c>
      <c r="E93" s="26">
        <f>1000*'[1]20 Повна собів'!F22</f>
        <v>84604.20405330119</v>
      </c>
      <c r="F93" s="26">
        <f t="shared" si="7"/>
        <v>500.05660628313274</v>
      </c>
      <c r="G93" s="24">
        <f>'[1]20 Повна собів'!F54*1000</f>
        <v>0</v>
      </c>
      <c r="H93" s="26">
        <f t="shared" si="8"/>
        <v>0</v>
      </c>
      <c r="I93" s="26">
        <v>0</v>
      </c>
      <c r="J93" s="26">
        <v>0</v>
      </c>
    </row>
    <row r="94" spans="1:10" hidden="1" x14ac:dyDescent="0.3">
      <c r="A94" s="26" t="s">
        <v>42</v>
      </c>
      <c r="B94" s="27" t="s">
        <v>37</v>
      </c>
      <c r="C94" s="26">
        <f t="shared" si="6"/>
        <v>66947.633789399988</v>
      </c>
      <c r="D94" s="26">
        <f t="shared" si="6"/>
        <v>395.69672601992966</v>
      </c>
      <c r="E94" s="26">
        <f>1000*'[1]20 Повна собів'!F23</f>
        <v>66947.633789399988</v>
      </c>
      <c r="F94" s="26">
        <f t="shared" si="7"/>
        <v>395.69672601992966</v>
      </c>
      <c r="G94" s="26">
        <f>1000*'[1]20 Повна собів'!F55</f>
        <v>0</v>
      </c>
      <c r="H94" s="26">
        <f t="shared" si="8"/>
        <v>0</v>
      </c>
      <c r="I94" s="26">
        <v>0</v>
      </c>
      <c r="J94" s="26">
        <v>0</v>
      </c>
    </row>
    <row r="95" spans="1:10" hidden="1" x14ac:dyDescent="0.3">
      <c r="A95" s="26" t="s">
        <v>43</v>
      </c>
      <c r="B95" s="27" t="s">
        <v>44</v>
      </c>
      <c r="C95" s="26">
        <f t="shared" si="6"/>
        <v>14728.479433667999</v>
      </c>
      <c r="D95" s="26">
        <f t="shared" si="6"/>
        <v>87.053279724384524</v>
      </c>
      <c r="E95" s="26">
        <f>1000*'[1]20 Повна собів'!F24</f>
        <v>14728.479433667999</v>
      </c>
      <c r="F95" s="26">
        <f t="shared" si="7"/>
        <v>87.053279724384524</v>
      </c>
      <c r="G95" s="26">
        <f>1000*'[1]20 Повна собів'!F56</f>
        <v>0</v>
      </c>
      <c r="H95" s="26">
        <f t="shared" si="8"/>
        <v>0</v>
      </c>
      <c r="I95" s="26">
        <v>0</v>
      </c>
      <c r="J95" s="26">
        <v>0</v>
      </c>
    </row>
    <row r="96" spans="1:10" hidden="1" x14ac:dyDescent="0.3">
      <c r="A96" s="26" t="s">
        <v>45</v>
      </c>
      <c r="B96" s="27" t="s">
        <v>40</v>
      </c>
      <c r="C96" s="26">
        <f t="shared" si="6"/>
        <v>2928.0908302331995</v>
      </c>
      <c r="D96" s="26">
        <f t="shared" si="6"/>
        <v>17.306600538818518</v>
      </c>
      <c r="E96" s="26">
        <f>1000*'[1]20 Повна собів'!F25</f>
        <v>2928.0908302331995</v>
      </c>
      <c r="F96" s="26">
        <f t="shared" si="7"/>
        <v>17.306600538818518</v>
      </c>
      <c r="G96" s="26">
        <f>1000*'[1]20 Повна собів'!F57</f>
        <v>0</v>
      </c>
      <c r="H96" s="26">
        <f t="shared" si="8"/>
        <v>0</v>
      </c>
      <c r="I96" s="26">
        <v>0</v>
      </c>
      <c r="J96" s="26">
        <v>0</v>
      </c>
    </row>
    <row r="97" spans="1:10" hidden="1" x14ac:dyDescent="0.3">
      <c r="A97" s="22">
        <v>3</v>
      </c>
      <c r="B97" s="23" t="s">
        <v>46</v>
      </c>
      <c r="C97" s="24">
        <f t="shared" si="6"/>
        <v>15882.68529157185</v>
      </c>
      <c r="D97" s="24">
        <f t="shared" si="6"/>
        <v>93.875260626088803</v>
      </c>
      <c r="E97" s="24">
        <v>0</v>
      </c>
      <c r="F97" s="24">
        <v>0</v>
      </c>
      <c r="G97" s="24">
        <v>0</v>
      </c>
      <c r="H97" s="26">
        <f t="shared" si="8"/>
        <v>0</v>
      </c>
      <c r="I97" s="24">
        <f>1000*'[1]20 Повна собів'!F91</f>
        <v>15882.68529157185</v>
      </c>
      <c r="J97" s="26">
        <f>I97/$E$115</f>
        <v>93.875260626088803</v>
      </c>
    </row>
    <row r="98" spans="1:10" hidden="1" x14ac:dyDescent="0.3">
      <c r="A98" s="22">
        <v>4</v>
      </c>
      <c r="B98" s="23" t="s">
        <v>47</v>
      </c>
      <c r="C98" s="24">
        <f t="shared" si="6"/>
        <v>0</v>
      </c>
      <c r="D98" s="24">
        <f t="shared" si="6"/>
        <v>0</v>
      </c>
      <c r="E98" s="24">
        <v>0</v>
      </c>
      <c r="F98" s="24">
        <v>0</v>
      </c>
      <c r="G98" s="24">
        <v>0</v>
      </c>
      <c r="H98" s="26">
        <f t="shared" si="8"/>
        <v>0</v>
      </c>
      <c r="I98" s="24">
        <v>0</v>
      </c>
      <c r="J98" s="24">
        <v>0</v>
      </c>
    </row>
    <row r="99" spans="1:10" hidden="1" x14ac:dyDescent="0.3">
      <c r="A99" s="22">
        <v>5</v>
      </c>
      <c r="B99" s="23" t="s">
        <v>48</v>
      </c>
      <c r="C99" s="24">
        <f t="shared" si="6"/>
        <v>0</v>
      </c>
      <c r="D99" s="24">
        <f t="shared" si="6"/>
        <v>0</v>
      </c>
      <c r="E99" s="24">
        <v>0</v>
      </c>
      <c r="F99" s="24">
        <v>0</v>
      </c>
      <c r="G99" s="24">
        <v>0</v>
      </c>
      <c r="H99" s="26">
        <f t="shared" si="8"/>
        <v>0</v>
      </c>
      <c r="I99" s="24">
        <v>0</v>
      </c>
      <c r="J99" s="24">
        <v>0</v>
      </c>
    </row>
    <row r="100" spans="1:10" hidden="1" x14ac:dyDescent="0.3">
      <c r="A100" s="22">
        <v>6</v>
      </c>
      <c r="B100" s="23" t="s">
        <v>49</v>
      </c>
      <c r="C100" s="24">
        <f t="shared" si="6"/>
        <v>663316.5176549087</v>
      </c>
      <c r="D100" s="24">
        <f t="shared" si="6"/>
        <v>3920.5593908913652</v>
      </c>
      <c r="E100" s="24">
        <f>E76+E93+E99</f>
        <v>647433.83236333681</v>
      </c>
      <c r="F100" s="24">
        <f>E100/E115</f>
        <v>3826.6841302652765</v>
      </c>
      <c r="G100" s="24">
        <f>G76+G93+G99</f>
        <v>0</v>
      </c>
      <c r="H100" s="24">
        <f>G100/G115</f>
        <v>0</v>
      </c>
      <c r="I100" s="24">
        <f>I99+I98+I97+I93+I76</f>
        <v>15882.68529157185</v>
      </c>
      <c r="J100" s="24">
        <f>J99+J98+J97+J93+J76</f>
        <v>93.875260626088803</v>
      </c>
    </row>
    <row r="101" spans="1:10" ht="8.25" hidden="1" customHeight="1" x14ac:dyDescent="0.3">
      <c r="A101" s="30">
        <v>7</v>
      </c>
      <c r="B101" s="27" t="s">
        <v>50</v>
      </c>
      <c r="C101" s="26"/>
      <c r="D101" s="26"/>
      <c r="E101" s="26"/>
      <c r="F101" s="26"/>
      <c r="G101" s="26"/>
      <c r="H101" s="26"/>
      <c r="I101" s="26"/>
      <c r="J101" s="26"/>
    </row>
    <row r="102" spans="1:10" hidden="1" x14ac:dyDescent="0.3">
      <c r="A102" s="22">
        <v>8</v>
      </c>
      <c r="B102" s="23" t="s">
        <v>51</v>
      </c>
      <c r="C102" s="24">
        <f>E102+I102+G102</f>
        <v>0</v>
      </c>
      <c r="D102" s="24">
        <f>F102+J102+H102</f>
        <v>0</v>
      </c>
      <c r="E102" s="24">
        <f t="shared" ref="E102:J102" si="9">E103+E104+E105</f>
        <v>0</v>
      </c>
      <c r="F102" s="24">
        <f t="shared" si="9"/>
        <v>0</v>
      </c>
      <c r="G102" s="24">
        <f t="shared" si="9"/>
        <v>0</v>
      </c>
      <c r="H102" s="24">
        <f t="shared" si="9"/>
        <v>0</v>
      </c>
      <c r="I102" s="24">
        <f t="shared" si="9"/>
        <v>0</v>
      </c>
      <c r="J102" s="24">
        <f t="shared" si="9"/>
        <v>0</v>
      </c>
    </row>
    <row r="103" spans="1:10" hidden="1" x14ac:dyDescent="0.3">
      <c r="A103" s="26" t="s">
        <v>52</v>
      </c>
      <c r="B103" s="27" t="s">
        <v>53</v>
      </c>
      <c r="C103" s="26"/>
      <c r="D103" s="26"/>
      <c r="E103" s="24"/>
      <c r="F103" s="24"/>
      <c r="G103" s="24"/>
      <c r="H103" s="24"/>
      <c r="I103" s="24"/>
      <c r="J103" s="24"/>
    </row>
    <row r="104" spans="1:10" hidden="1" x14ac:dyDescent="0.3">
      <c r="A104" s="26" t="s">
        <v>54</v>
      </c>
      <c r="B104" s="27" t="s">
        <v>55</v>
      </c>
      <c r="C104" s="24">
        <f>E104+I104+G104</f>
        <v>0</v>
      </c>
      <c r="D104" s="24">
        <f>C104/E115</f>
        <v>0</v>
      </c>
      <c r="E104" s="24">
        <f>'[1]18 Витрати на кап_інвестиції'!E18</f>
        <v>0</v>
      </c>
      <c r="F104" s="24">
        <f>E104/G115</f>
        <v>0</v>
      </c>
      <c r="G104" s="24">
        <f>'[1]18 Витрати на кап_інвестиції'!E19</f>
        <v>0</v>
      </c>
      <c r="H104" s="24">
        <f>G104/G115</f>
        <v>0</v>
      </c>
      <c r="I104" s="24">
        <f>'[1]18 Витрати на кап_інвестиції'!E20</f>
        <v>0</v>
      </c>
      <c r="J104" s="24">
        <f>I104/I115</f>
        <v>0</v>
      </c>
    </row>
    <row r="105" spans="1:10" hidden="1" x14ac:dyDescent="0.3">
      <c r="A105" s="26" t="s">
        <v>56</v>
      </c>
      <c r="B105" s="27" t="s">
        <v>57</v>
      </c>
      <c r="C105" s="26"/>
      <c r="D105" s="26"/>
      <c r="E105" s="24"/>
      <c r="F105" s="24"/>
      <c r="G105" s="24"/>
      <c r="H105" s="24"/>
      <c r="I105" s="24"/>
      <c r="J105" s="24"/>
    </row>
    <row r="106" spans="1:10" hidden="1" x14ac:dyDescent="0.3">
      <c r="A106" s="22">
        <v>9</v>
      </c>
      <c r="B106" s="23" t="s">
        <v>98</v>
      </c>
      <c r="C106" s="24">
        <f>E106+G106+I106</f>
        <v>663316.5176549087</v>
      </c>
      <c r="D106" s="24">
        <f>C106/C115</f>
        <v>3920.5593908913656</v>
      </c>
      <c r="E106" s="24">
        <f>E100+E101+E102</f>
        <v>647433.83236333681</v>
      </c>
      <c r="F106" s="24">
        <f>E106/E115</f>
        <v>3826.6841302652765</v>
      </c>
      <c r="G106" s="24">
        <f>G100+G101+G102</f>
        <v>0</v>
      </c>
      <c r="H106" s="24">
        <f>G106/G115</f>
        <v>0</v>
      </c>
      <c r="I106" s="24">
        <f>I100+I101+I102</f>
        <v>15882.68529157185</v>
      </c>
      <c r="J106" s="24">
        <f>I106/I115</f>
        <v>93.875260626088803</v>
      </c>
    </row>
    <row r="107" spans="1:10" hidden="1" x14ac:dyDescent="0.3">
      <c r="A107" s="22">
        <v>10</v>
      </c>
      <c r="B107" s="23" t="s">
        <v>59</v>
      </c>
      <c r="C107" s="24">
        <f>F107+H107+J107</f>
        <v>3920.5593908913652</v>
      </c>
      <c r="D107" s="24"/>
      <c r="E107" s="24"/>
      <c r="F107" s="24">
        <f>F106</f>
        <v>3826.6841302652765</v>
      </c>
      <c r="G107" s="24"/>
      <c r="H107" s="24">
        <f>H106</f>
        <v>0</v>
      </c>
      <c r="I107" s="24"/>
      <c r="J107" s="24">
        <f>J106</f>
        <v>93.875260626088803</v>
      </c>
    </row>
    <row r="108" spans="1:10" hidden="1" x14ac:dyDescent="0.3">
      <c r="A108" s="26" t="s">
        <v>84</v>
      </c>
      <c r="B108" s="27" t="s">
        <v>60</v>
      </c>
      <c r="C108" s="26">
        <f>F108+J108</f>
        <v>1725.3638472461541</v>
      </c>
      <c r="D108" s="26"/>
      <c r="E108" s="24"/>
      <c r="F108" s="24">
        <f>F78</f>
        <v>1725.3638472461541</v>
      </c>
      <c r="G108" s="24"/>
      <c r="H108" s="24">
        <f>H78</f>
        <v>0</v>
      </c>
      <c r="I108" s="24"/>
      <c r="J108" s="24">
        <v>0</v>
      </c>
    </row>
    <row r="109" spans="1:10" hidden="1" x14ac:dyDescent="0.3">
      <c r="A109" s="26" t="s">
        <v>85</v>
      </c>
      <c r="B109" s="27" t="s">
        <v>61</v>
      </c>
      <c r="C109" s="26">
        <f>F109+J109</f>
        <v>2195.1955436452108</v>
      </c>
      <c r="D109" s="26"/>
      <c r="E109" s="24"/>
      <c r="F109" s="24">
        <f>F106-F108</f>
        <v>2101.3202830191221</v>
      </c>
      <c r="G109" s="24"/>
      <c r="H109" s="24">
        <f>H106-H108</f>
        <v>0</v>
      </c>
      <c r="I109" s="24"/>
      <c r="J109" s="24">
        <f>J107-J108</f>
        <v>93.875260626088803</v>
      </c>
    </row>
    <row r="110" spans="1:10" hidden="1" x14ac:dyDescent="0.3">
      <c r="A110" s="26" t="s">
        <v>86</v>
      </c>
      <c r="B110" s="27" t="s">
        <v>62</v>
      </c>
      <c r="C110" s="26">
        <f>E110+G110+I110</f>
        <v>0</v>
      </c>
      <c r="D110" s="26"/>
      <c r="E110" s="24"/>
      <c r="F110" s="24">
        <v>0</v>
      </c>
      <c r="G110" s="24"/>
      <c r="H110" s="24">
        <v>0</v>
      </c>
      <c r="I110" s="24"/>
      <c r="J110" s="24">
        <v>0</v>
      </c>
    </row>
    <row r="111" spans="1:10" hidden="1" x14ac:dyDescent="0.3">
      <c r="A111" s="22" t="s">
        <v>63</v>
      </c>
      <c r="B111" s="31" t="s">
        <v>64</v>
      </c>
      <c r="C111" s="22">
        <f>F111+J111</f>
        <v>45.087699650991233</v>
      </c>
      <c r="D111" s="22"/>
      <c r="E111" s="22"/>
      <c r="F111" s="22">
        <f>F108*100/F107</f>
        <v>45.087699650991233</v>
      </c>
      <c r="G111" s="22"/>
      <c r="H111" s="22" t="e">
        <f>H108*100/H107</f>
        <v>#DIV/0!</v>
      </c>
      <c r="I111" s="22"/>
      <c r="J111" s="22">
        <v>0</v>
      </c>
    </row>
    <row r="112" spans="1:10" hidden="1" x14ac:dyDescent="0.3">
      <c r="A112" s="22" t="s">
        <v>65</v>
      </c>
      <c r="B112" s="31" t="s">
        <v>66</v>
      </c>
      <c r="C112" s="22">
        <f>F112</f>
        <v>54.91230034900876</v>
      </c>
      <c r="D112" s="22"/>
      <c r="E112" s="22"/>
      <c r="F112" s="22">
        <f>F109*100/F107</f>
        <v>54.91230034900876</v>
      </c>
      <c r="G112" s="22"/>
      <c r="H112" s="22" t="e">
        <f>H109*100/H107</f>
        <v>#DIV/0!</v>
      </c>
      <c r="I112" s="22"/>
      <c r="J112" s="22">
        <f>J109*100/J107</f>
        <v>100</v>
      </c>
    </row>
    <row r="113" spans="1:10" hidden="1" x14ac:dyDescent="0.3">
      <c r="A113" s="24" t="s">
        <v>67</v>
      </c>
      <c r="B113" s="23" t="s">
        <v>99</v>
      </c>
      <c r="C113" s="24">
        <f>E113+G113+I113</f>
        <v>0</v>
      </c>
      <c r="D113" s="24"/>
      <c r="E113" s="24"/>
      <c r="F113" s="24">
        <v>0</v>
      </c>
      <c r="G113" s="24"/>
      <c r="H113" s="24">
        <v>0</v>
      </c>
      <c r="I113" s="24"/>
      <c r="J113" s="24">
        <v>0</v>
      </c>
    </row>
    <row r="114" spans="1:10" ht="0.75" hidden="1" customHeight="1" x14ac:dyDescent="0.3">
      <c r="A114" s="26">
        <v>14</v>
      </c>
      <c r="B114" s="27" t="s">
        <v>70</v>
      </c>
      <c r="C114" s="24">
        <v>53.07</v>
      </c>
      <c r="D114" s="24"/>
      <c r="E114" s="24">
        <v>53.07</v>
      </c>
      <c r="F114" s="24"/>
      <c r="G114" s="24"/>
      <c r="H114" s="24"/>
      <c r="I114" s="24"/>
      <c r="J114" s="24"/>
    </row>
    <row r="115" spans="1:10" ht="24" hidden="1" x14ac:dyDescent="0.3">
      <c r="A115" s="34" t="s">
        <v>71</v>
      </c>
      <c r="B115" s="35" t="s">
        <v>72</v>
      </c>
      <c r="C115" s="24">
        <f>'[1]15 Річ_план_ВТП_ТЕ '!C28</f>
        <v>169.18925375700002</v>
      </c>
      <c r="D115" s="24"/>
      <c r="E115" s="24">
        <f>C115</f>
        <v>169.18925375700002</v>
      </c>
      <c r="F115" s="24"/>
      <c r="G115" s="24">
        <f>C115</f>
        <v>169.18925375700002</v>
      </c>
      <c r="H115" s="24"/>
      <c r="I115" s="24">
        <f>C115</f>
        <v>169.18925375700002</v>
      </c>
      <c r="J115" s="24"/>
    </row>
    <row r="116" spans="1:10" hidden="1" x14ac:dyDescent="0.3">
      <c r="A116" s="34" t="s">
        <v>73</v>
      </c>
      <c r="B116" s="37" t="s">
        <v>101</v>
      </c>
      <c r="C116" s="24">
        <f>D106*1.2</f>
        <v>4704.6712690696386</v>
      </c>
      <c r="D116" s="24"/>
      <c r="E116" s="24"/>
      <c r="F116" s="24">
        <f>F106*1.2</f>
        <v>4592.0209563183316</v>
      </c>
      <c r="G116" s="24"/>
      <c r="H116" s="24">
        <f>H106*1.2</f>
        <v>0</v>
      </c>
      <c r="I116" s="24"/>
      <c r="J116" s="24">
        <f>J107*1.2</f>
        <v>112.65031275130656</v>
      </c>
    </row>
    <row r="117" spans="1:10" hidden="1" x14ac:dyDescent="0.3">
      <c r="A117" s="39" t="s">
        <v>75</v>
      </c>
      <c r="B117" s="35" t="s">
        <v>76</v>
      </c>
      <c r="C117" s="40">
        <f>'[1]14 Пр._навант. '!N10</f>
        <v>1664.49</v>
      </c>
      <c r="D117" s="35"/>
      <c r="E117" s="35"/>
      <c r="F117" s="35"/>
      <c r="G117" s="35"/>
      <c r="H117" s="35"/>
      <c r="I117" s="35"/>
      <c r="J117" s="35"/>
    </row>
    <row r="118" spans="1:10" hidden="1" x14ac:dyDescent="0.3">
      <c r="A118" s="39" t="s">
        <v>77</v>
      </c>
      <c r="B118" s="35" t="s">
        <v>102</v>
      </c>
      <c r="C118" s="42">
        <f>'[1]14 Пр._навант. '!D10</f>
        <v>0</v>
      </c>
      <c r="D118" s="35"/>
      <c r="E118" s="35"/>
      <c r="F118" s="35"/>
      <c r="G118" s="35"/>
      <c r="H118" s="35"/>
      <c r="I118" s="35"/>
      <c r="J118" s="35"/>
    </row>
    <row r="119" spans="1:10" hidden="1" x14ac:dyDescent="0.3">
      <c r="A119" s="39" t="s">
        <v>79</v>
      </c>
      <c r="B119" s="35" t="s">
        <v>82</v>
      </c>
      <c r="C119" s="40">
        <f>'[1]16 Тариф_ЦО_ГВП'!G42</f>
        <v>7.4212389424683028E-2</v>
      </c>
      <c r="D119" s="35"/>
      <c r="E119" s="35"/>
      <c r="F119" s="35"/>
      <c r="G119" s="35"/>
      <c r="H119" s="35"/>
      <c r="I119" s="35"/>
      <c r="J119" s="35"/>
    </row>
    <row r="120" spans="1:10" ht="45.75" hidden="1" customHeight="1" x14ac:dyDescent="0.3">
      <c r="A120" s="55" t="s">
        <v>103</v>
      </c>
      <c r="B120" s="55"/>
      <c r="C120" s="55"/>
      <c r="D120" s="55"/>
      <c r="E120" s="38"/>
      <c r="F120" s="38"/>
      <c r="G120" s="38"/>
      <c r="H120" s="55" t="s">
        <v>104</v>
      </c>
      <c r="I120" s="55"/>
      <c r="J120" s="55"/>
    </row>
    <row r="121" spans="1:10" ht="35.25" hidden="1" customHeight="1" x14ac:dyDescent="0.3">
      <c r="A121" s="55" t="s">
        <v>105</v>
      </c>
      <c r="B121" s="55"/>
      <c r="C121" s="38"/>
      <c r="D121" s="38"/>
      <c r="E121" s="38"/>
      <c r="F121" s="38"/>
      <c r="G121" s="38"/>
      <c r="H121" s="55" t="s">
        <v>106</v>
      </c>
      <c r="I121" s="55"/>
      <c r="J121" s="55"/>
    </row>
    <row r="122" spans="1:10" hidden="1" x14ac:dyDescent="0.3">
      <c r="A122" s="38"/>
      <c r="B122" s="38"/>
      <c r="C122" s="38"/>
      <c r="D122" s="38"/>
      <c r="E122" s="55" t="s">
        <v>107</v>
      </c>
      <c r="F122" s="55"/>
      <c r="G122" s="55"/>
      <c r="H122" s="38"/>
      <c r="I122" s="55" t="s">
        <v>108</v>
      </c>
      <c r="J122" s="55"/>
    </row>
    <row r="123" spans="1:10" hidden="1" x14ac:dyDescent="0.3">
      <c r="A123" s="43"/>
      <c r="B123" s="43"/>
      <c r="C123" s="43"/>
      <c r="D123" s="43"/>
      <c r="E123" s="43"/>
      <c r="F123" s="43"/>
      <c r="G123" s="43"/>
      <c r="H123" s="43"/>
      <c r="I123" s="43"/>
      <c r="J123" s="43"/>
    </row>
    <row r="124" spans="1:10" hidden="1" x14ac:dyDescent="0.3"/>
    <row r="125" spans="1:10" ht="15.6" x14ac:dyDescent="0.3">
      <c r="A125" s="50" t="s">
        <v>87</v>
      </c>
      <c r="B125" s="50"/>
      <c r="C125" s="50"/>
      <c r="D125" s="50"/>
      <c r="E125" s="50"/>
      <c r="F125" s="50"/>
      <c r="G125" s="50"/>
      <c r="H125" s="50"/>
      <c r="I125" s="50"/>
      <c r="J125" s="50"/>
    </row>
    <row r="126" spans="1:10" ht="15.6" x14ac:dyDescent="0.3">
      <c r="A126" s="18"/>
      <c r="B126" s="18"/>
      <c r="C126" s="18"/>
      <c r="D126" s="18"/>
      <c r="E126" s="18"/>
      <c r="F126" s="50" t="s">
        <v>88</v>
      </c>
      <c r="G126" s="50"/>
      <c r="H126" s="50"/>
      <c r="I126" s="50"/>
      <c r="J126" s="50"/>
    </row>
    <row r="127" spans="1:10" x14ac:dyDescent="0.3">
      <c r="A127" s="44"/>
      <c r="B127" s="44"/>
      <c r="C127" s="44"/>
      <c r="D127" s="44"/>
      <c r="E127" s="44"/>
      <c r="F127" s="57" t="s">
        <v>89</v>
      </c>
      <c r="G127" s="57"/>
      <c r="H127" s="57"/>
      <c r="I127" s="57"/>
      <c r="J127" s="57"/>
    </row>
    <row r="128" spans="1:10" x14ac:dyDescent="0.3">
      <c r="A128" s="44"/>
      <c r="B128" s="44"/>
      <c r="C128" s="44"/>
      <c r="D128" s="44"/>
      <c r="E128" s="44"/>
      <c r="F128" s="57" t="s">
        <v>90</v>
      </c>
      <c r="G128" s="57"/>
      <c r="H128" s="57"/>
      <c r="I128" s="57"/>
      <c r="J128" s="57"/>
    </row>
    <row r="129" spans="1:10" x14ac:dyDescent="0.3">
      <c r="A129" s="45"/>
      <c r="B129" s="45"/>
      <c r="C129" s="45"/>
      <c r="D129" s="45"/>
      <c r="E129" s="45"/>
      <c r="F129" s="57" t="s">
        <v>91</v>
      </c>
      <c r="G129" s="57"/>
      <c r="H129" s="57"/>
      <c r="I129" s="57"/>
      <c r="J129" s="57"/>
    </row>
    <row r="130" spans="1:10" x14ac:dyDescent="0.3">
      <c r="A130" s="45"/>
      <c r="B130" s="45"/>
      <c r="C130" s="45"/>
      <c r="D130" s="45"/>
      <c r="E130" s="45"/>
      <c r="F130" s="57" t="s">
        <v>92</v>
      </c>
      <c r="G130" s="57"/>
      <c r="H130" s="57"/>
      <c r="I130" s="57"/>
      <c r="J130" s="57"/>
    </row>
    <row r="131" spans="1:10" x14ac:dyDescent="0.3">
      <c r="A131" s="45"/>
      <c r="B131" s="45"/>
      <c r="C131" s="45"/>
      <c r="D131" s="45"/>
      <c r="E131" s="45"/>
      <c r="F131" s="57" t="s">
        <v>93</v>
      </c>
      <c r="G131" s="57"/>
      <c r="H131" s="57"/>
      <c r="I131" s="57"/>
      <c r="J131" s="57"/>
    </row>
    <row r="132" spans="1:10" x14ac:dyDescent="0.3">
      <c r="A132" s="45"/>
      <c r="B132" s="45"/>
      <c r="C132" s="45"/>
      <c r="D132" s="45"/>
      <c r="E132" s="45"/>
      <c r="F132" s="57" t="s">
        <v>94</v>
      </c>
      <c r="G132" s="57"/>
      <c r="H132" s="57"/>
      <c r="I132" s="57"/>
      <c r="J132" s="57"/>
    </row>
    <row r="133" spans="1:10" ht="15.6" x14ac:dyDescent="0.3">
      <c r="A133" s="58" t="s">
        <v>0</v>
      </c>
      <c r="B133" s="58"/>
      <c r="C133" s="58"/>
      <c r="D133" s="58"/>
      <c r="E133" s="58"/>
      <c r="F133" s="58"/>
      <c r="G133" s="58"/>
      <c r="H133" s="58"/>
      <c r="I133" s="58"/>
      <c r="J133" s="58"/>
    </row>
    <row r="134" spans="1:10" ht="33.6" customHeight="1" x14ac:dyDescent="0.3">
      <c r="A134" s="56" t="s">
        <v>1</v>
      </c>
      <c r="B134" s="56"/>
      <c r="C134" s="56"/>
      <c r="D134" s="56"/>
      <c r="E134" s="56"/>
      <c r="F134" s="56"/>
      <c r="G134" s="56"/>
      <c r="H134" s="56"/>
      <c r="I134" s="56"/>
      <c r="J134" s="56"/>
    </row>
    <row r="135" spans="1:10" ht="27.6" customHeight="1" x14ac:dyDescent="0.3">
      <c r="A135" s="58" t="str">
        <f>'[1]13 Вхід_дані'!B101</f>
        <v>Котельня за адресою: вулиця Ярослава Мудрого,1А, с. Петропавлівська Борщагівка, Київська область, Бучанський район</v>
      </c>
      <c r="B135" s="58"/>
      <c r="C135" s="58"/>
      <c r="D135" s="58"/>
      <c r="E135" s="58"/>
      <c r="F135" s="58"/>
      <c r="G135" s="58"/>
      <c r="H135" s="58"/>
      <c r="I135" s="58"/>
      <c r="J135" s="58"/>
    </row>
    <row r="136" spans="1:10" ht="31.8" customHeight="1" x14ac:dyDescent="0.3">
      <c r="A136" s="59" t="s">
        <v>2</v>
      </c>
      <c r="B136" s="59" t="s">
        <v>3</v>
      </c>
      <c r="C136" s="60" t="s">
        <v>113</v>
      </c>
      <c r="D136" s="60"/>
      <c r="E136" s="60"/>
      <c r="F136" s="60"/>
      <c r="G136" s="60"/>
      <c r="H136" s="60"/>
      <c r="I136" s="60"/>
      <c r="J136" s="60"/>
    </row>
    <row r="137" spans="1:10" ht="32.4" customHeight="1" x14ac:dyDescent="0.3">
      <c r="A137" s="59"/>
      <c r="B137" s="59"/>
      <c r="C137" s="59" t="s">
        <v>4</v>
      </c>
      <c r="D137" s="59"/>
      <c r="E137" s="59" t="s">
        <v>5</v>
      </c>
      <c r="F137" s="59"/>
      <c r="G137" s="59" t="s">
        <v>6</v>
      </c>
      <c r="H137" s="59"/>
      <c r="I137" s="59" t="s">
        <v>7</v>
      </c>
      <c r="J137" s="59"/>
    </row>
    <row r="138" spans="1:10" ht="27.6" x14ac:dyDescent="0.3">
      <c r="A138" s="59"/>
      <c r="B138" s="59"/>
      <c r="C138" s="1" t="s">
        <v>8</v>
      </c>
      <c r="D138" s="1" t="s">
        <v>9</v>
      </c>
      <c r="E138" s="1" t="s">
        <v>8</v>
      </c>
      <c r="F138" s="1" t="s">
        <v>9</v>
      </c>
      <c r="G138" s="1" t="s">
        <v>8</v>
      </c>
      <c r="H138" s="1" t="s">
        <v>9</v>
      </c>
      <c r="I138" s="1" t="s">
        <v>8</v>
      </c>
      <c r="J138" s="1" t="s">
        <v>9</v>
      </c>
    </row>
    <row r="139" spans="1:10" ht="35.4" customHeight="1" x14ac:dyDescent="0.3">
      <c r="A139" s="2">
        <v>1</v>
      </c>
      <c r="B139" s="3" t="s">
        <v>10</v>
      </c>
      <c r="C139" s="4">
        <f t="shared" ref="C139:J139" si="10">C140+C147+C148+C152</f>
        <v>562829.62831003568</v>
      </c>
      <c r="D139" s="4">
        <f t="shared" si="10"/>
        <v>3312.4335435930052</v>
      </c>
      <c r="E139" s="4">
        <f t="shared" si="10"/>
        <v>562829.62831003568</v>
      </c>
      <c r="F139" s="4">
        <f t="shared" si="10"/>
        <v>3312.4335435930052</v>
      </c>
      <c r="G139" s="4">
        <f t="shared" si="10"/>
        <v>0</v>
      </c>
      <c r="H139" s="4">
        <f t="shared" si="10"/>
        <v>0</v>
      </c>
      <c r="I139" s="4">
        <f t="shared" si="10"/>
        <v>0</v>
      </c>
      <c r="J139" s="4">
        <f t="shared" si="10"/>
        <v>0</v>
      </c>
    </row>
    <row r="140" spans="1:10" ht="18.600000000000001" customHeight="1" x14ac:dyDescent="0.3">
      <c r="A140" s="4" t="s">
        <v>11</v>
      </c>
      <c r="B140" s="3" t="s">
        <v>12</v>
      </c>
      <c r="C140" s="4">
        <f t="shared" ref="C140:J140" si="11">C141+C142+C143+C144+C145+C146</f>
        <v>294679.92177488341</v>
      </c>
      <c r="D140" s="4">
        <f t="shared" si="11"/>
        <v>1741.7177227941484</v>
      </c>
      <c r="E140" s="4">
        <f t="shared" si="11"/>
        <v>294679.92177488341</v>
      </c>
      <c r="F140" s="4">
        <f t="shared" si="11"/>
        <v>1741.7177227941484</v>
      </c>
      <c r="G140" s="4">
        <f t="shared" si="11"/>
        <v>0</v>
      </c>
      <c r="H140" s="4">
        <f t="shared" si="11"/>
        <v>0</v>
      </c>
      <c r="I140" s="4">
        <f t="shared" si="11"/>
        <v>0</v>
      </c>
      <c r="J140" s="4">
        <f t="shared" si="11"/>
        <v>0</v>
      </c>
    </row>
    <row r="141" spans="1:10" ht="18.600000000000001" customHeight="1" x14ac:dyDescent="0.3">
      <c r="A141" s="1" t="s">
        <v>13</v>
      </c>
      <c r="B141" s="5" t="s">
        <v>14</v>
      </c>
      <c r="C141" s="1">
        <f t="shared" ref="C141:D144" si="12">E141+G141+I141</f>
        <v>291913.02177488338</v>
      </c>
      <c r="D141" s="1">
        <f t="shared" si="12"/>
        <v>1725.3638472461541</v>
      </c>
      <c r="E141" s="1">
        <f>'[1]20 Повна собів'!F9*1000</f>
        <v>291913.02177488338</v>
      </c>
      <c r="F141" s="1">
        <f>E141/$E$178</f>
        <v>1725.3638472461541</v>
      </c>
      <c r="G141" s="1">
        <f>'[1]20 Повна собів'!F41*1000</f>
        <v>0</v>
      </c>
      <c r="H141" s="1">
        <v>0</v>
      </c>
      <c r="I141" s="1">
        <f>'[1]20 Повна собів'!F74*1000</f>
        <v>0</v>
      </c>
      <c r="J141" s="1">
        <v>0</v>
      </c>
    </row>
    <row r="142" spans="1:10" ht="18.600000000000001" customHeight="1" x14ac:dyDescent="0.3">
      <c r="A142" s="1" t="s">
        <v>15</v>
      </c>
      <c r="B142" s="5" t="s">
        <v>16</v>
      </c>
      <c r="C142" s="1">
        <f t="shared" si="12"/>
        <v>0</v>
      </c>
      <c r="D142" s="1">
        <f t="shared" si="12"/>
        <v>0</v>
      </c>
      <c r="E142" s="1">
        <f>'[1]20 Повна собів'!F10*1000</f>
        <v>0</v>
      </c>
      <c r="F142" s="1">
        <f>E142/$E$178</f>
        <v>0</v>
      </c>
      <c r="G142" s="1">
        <f>'[1]20 Повна собів'!F42*1000</f>
        <v>0</v>
      </c>
      <c r="H142" s="1">
        <f>G142/$E$178</f>
        <v>0</v>
      </c>
      <c r="I142" s="1">
        <f>'[1]20 Повна собів'!F75*1000</f>
        <v>0</v>
      </c>
      <c r="J142" s="1">
        <v>0</v>
      </c>
    </row>
    <row r="143" spans="1:10" ht="18.600000000000001" customHeight="1" x14ac:dyDescent="0.3">
      <c r="A143" s="1" t="s">
        <v>17</v>
      </c>
      <c r="B143" s="5" t="s">
        <v>18</v>
      </c>
      <c r="C143" s="1">
        <f t="shared" si="12"/>
        <v>0</v>
      </c>
      <c r="D143" s="1">
        <f t="shared" si="12"/>
        <v>0</v>
      </c>
      <c r="E143" s="1">
        <v>0</v>
      </c>
      <c r="F143" s="1">
        <f>E143/$E$178</f>
        <v>0</v>
      </c>
      <c r="G143" s="1">
        <v>0</v>
      </c>
      <c r="H143" s="1">
        <f>G143/$E$178</f>
        <v>0</v>
      </c>
      <c r="I143" s="1">
        <v>0</v>
      </c>
      <c r="J143" s="1">
        <v>0</v>
      </c>
    </row>
    <row r="144" spans="1:10" ht="29.4" customHeight="1" x14ac:dyDescent="0.3">
      <c r="A144" s="1" t="s">
        <v>19</v>
      </c>
      <c r="B144" s="5" t="s">
        <v>20</v>
      </c>
      <c r="C144" s="1">
        <f t="shared" si="12"/>
        <v>0</v>
      </c>
      <c r="D144" s="1">
        <f t="shared" si="12"/>
        <v>0</v>
      </c>
      <c r="E144" s="1">
        <f>'[1]20 Повна собів'!F11*1000</f>
        <v>0</v>
      </c>
      <c r="F144" s="1">
        <f>E144/$E$178</f>
        <v>0</v>
      </c>
      <c r="G144" s="1">
        <f>'[1]20 Повна собів'!F43*1000</f>
        <v>0</v>
      </c>
      <c r="H144" s="1">
        <f>G144/$E$178</f>
        <v>0</v>
      </c>
      <c r="I144" s="1">
        <f>'[1]20 Повна собів'!F76*1000</f>
        <v>0</v>
      </c>
      <c r="J144" s="1">
        <v>0</v>
      </c>
    </row>
    <row r="145" spans="1:10" ht="18.600000000000001" customHeight="1" x14ac:dyDescent="0.3">
      <c r="A145" s="6" t="s">
        <v>83</v>
      </c>
      <c r="B145" s="5" t="s">
        <v>21</v>
      </c>
      <c r="C145" s="1">
        <f>E145</f>
        <v>2766.9</v>
      </c>
      <c r="D145" s="1">
        <f>F145+H145+J145</f>
        <v>16.353875547994267</v>
      </c>
      <c r="E145" s="1">
        <f>'[1]20 Повна собів'!F12*1000</f>
        <v>2766.9</v>
      </c>
      <c r="F145" s="1">
        <f>E145/$E$178</f>
        <v>16.353875547994267</v>
      </c>
      <c r="G145" s="1">
        <f>'[1]20 Повна собів'!F44*1000</f>
        <v>0</v>
      </c>
      <c r="H145" s="1">
        <v>0</v>
      </c>
      <c r="I145" s="1">
        <f>'[1]20 Повна собів'!F77*1000</f>
        <v>0</v>
      </c>
      <c r="J145" s="1">
        <v>0</v>
      </c>
    </row>
    <row r="146" spans="1:10" ht="18.600000000000001" customHeight="1" x14ac:dyDescent="0.3">
      <c r="A146" s="1" t="s">
        <v>22</v>
      </c>
      <c r="B146" s="5" t="s">
        <v>23</v>
      </c>
      <c r="C146" s="1">
        <f>E146</f>
        <v>0</v>
      </c>
      <c r="D146" s="1">
        <f>F146</f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</row>
    <row r="147" spans="1:10" ht="18.600000000000001" customHeight="1" x14ac:dyDescent="0.3">
      <c r="A147" s="4" t="s">
        <v>24</v>
      </c>
      <c r="B147" s="3" t="s">
        <v>25</v>
      </c>
      <c r="C147" s="4">
        <f>E147+I147+G147</f>
        <v>109477.4997786137</v>
      </c>
      <c r="D147" s="4">
        <f>F147+J147+H147</f>
        <v>647.07123737215602</v>
      </c>
      <c r="E147" s="4">
        <f>'[1]20 Повна собів'!F13*1000</f>
        <v>109477.4997786137</v>
      </c>
      <c r="F147" s="1">
        <f>E147/$E$178</f>
        <v>647.07123737215602</v>
      </c>
      <c r="G147" s="4">
        <f>'[1]20 Повна собів'!F45*1000</f>
        <v>0</v>
      </c>
      <c r="H147" s="1">
        <f>G147/$E$178</f>
        <v>0</v>
      </c>
      <c r="I147" s="1">
        <f>'[1]20 Повна собів'!F78*1000</f>
        <v>0</v>
      </c>
      <c r="J147" s="1">
        <v>0</v>
      </c>
    </row>
    <row r="148" spans="1:10" ht="18.600000000000001" customHeight="1" x14ac:dyDescent="0.3">
      <c r="A148" s="4" t="s">
        <v>26</v>
      </c>
      <c r="B148" s="3" t="s">
        <v>27</v>
      </c>
      <c r="C148" s="4">
        <f>E148+I148+G148</f>
        <v>34191.569951295016</v>
      </c>
      <c r="D148" s="4">
        <f>F148+H148+J148</f>
        <v>202.09067178937408</v>
      </c>
      <c r="E148" s="4">
        <f>E149+E150+E151</f>
        <v>34191.569951295016</v>
      </c>
      <c r="F148" s="1">
        <f>E148/$E$178</f>
        <v>202.09067178937408</v>
      </c>
      <c r="G148" s="4">
        <f>G149+G150+G151</f>
        <v>0</v>
      </c>
      <c r="H148" s="4">
        <f>H149+H150+H151</f>
        <v>0</v>
      </c>
      <c r="I148" s="4">
        <f>I149+I150+I151</f>
        <v>0</v>
      </c>
      <c r="J148" s="4">
        <v>0</v>
      </c>
    </row>
    <row r="149" spans="1:10" ht="18.600000000000001" customHeight="1" x14ac:dyDescent="0.3">
      <c r="A149" s="1" t="s">
        <v>28</v>
      </c>
      <c r="B149" s="5" t="s">
        <v>29</v>
      </c>
      <c r="C149" s="1">
        <f>E149+G149+I149</f>
        <v>24085.049951295012</v>
      </c>
      <c r="D149" s="1">
        <f>F149+H149+J149</f>
        <v>142.3556722218743</v>
      </c>
      <c r="E149" s="1">
        <f>'[1]20 Повна собів'!F15*1000</f>
        <v>24085.049951295012</v>
      </c>
      <c r="F149" s="1">
        <f>E149/$E$178</f>
        <v>142.3556722218743</v>
      </c>
      <c r="G149" s="1">
        <f>'[1]20 Повна собів'!F47*1000</f>
        <v>0</v>
      </c>
      <c r="H149" s="1">
        <f>G149/$E$178</f>
        <v>0</v>
      </c>
      <c r="I149" s="1">
        <f>'[1]20 Повна собів'!F80*1000</f>
        <v>0</v>
      </c>
      <c r="J149" s="1">
        <v>0</v>
      </c>
    </row>
    <row r="150" spans="1:10" ht="18.600000000000001" customHeight="1" x14ac:dyDescent="0.3">
      <c r="A150" s="1" t="s">
        <v>30</v>
      </c>
      <c r="B150" s="5" t="s">
        <v>31</v>
      </c>
      <c r="C150" s="1">
        <f>E150+G150+I150</f>
        <v>10106.520000000002</v>
      </c>
      <c r="D150" s="1">
        <f>F150+H150+J150</f>
        <v>59.734999567499756</v>
      </c>
      <c r="E150" s="1">
        <f>'[1]20 Повна собів'!F16*1000</f>
        <v>10106.520000000002</v>
      </c>
      <c r="F150" s="1">
        <f>E150/$E$178</f>
        <v>59.734999567499756</v>
      </c>
      <c r="G150" s="1">
        <f>'[1]20 Повна собів'!F48*1000</f>
        <v>0</v>
      </c>
      <c r="H150" s="1">
        <f>G150/$E$178</f>
        <v>0</v>
      </c>
      <c r="I150" s="1">
        <f>'[1]20 Повна собів'!F81*1000</f>
        <v>0</v>
      </c>
      <c r="J150" s="1">
        <v>0</v>
      </c>
    </row>
    <row r="151" spans="1:10" ht="42" customHeight="1" x14ac:dyDescent="0.3">
      <c r="A151" s="1" t="s">
        <v>32</v>
      </c>
      <c r="B151" s="5" t="s">
        <v>33</v>
      </c>
      <c r="C151" s="1">
        <f>E151+I151</f>
        <v>0</v>
      </c>
      <c r="D151" s="1">
        <f>F151+J151</f>
        <v>0</v>
      </c>
      <c r="E151" s="1">
        <f>'[1]20 Повна собів'!F17*1000</f>
        <v>0</v>
      </c>
      <c r="F151" s="1">
        <f>E151/$E$178</f>
        <v>0</v>
      </c>
      <c r="G151" s="1">
        <f>'[1]20 Повна собів'!F49*1000</f>
        <v>0</v>
      </c>
      <c r="H151" s="1">
        <v>0</v>
      </c>
      <c r="I151" s="1">
        <f>'[1]20 Повна собів'!F82*1000</f>
        <v>0</v>
      </c>
      <c r="J151" s="1">
        <v>0</v>
      </c>
    </row>
    <row r="152" spans="1:10" ht="18.600000000000001" customHeight="1" x14ac:dyDescent="0.3">
      <c r="A152" s="4" t="s">
        <v>34</v>
      </c>
      <c r="B152" s="3" t="s">
        <v>35</v>
      </c>
      <c r="C152" s="4">
        <f t="shared" ref="C152:D162" si="13">E152+G152+I152</f>
        <v>124480.6368052436</v>
      </c>
      <c r="D152" s="4">
        <f t="shared" si="13"/>
        <v>721.55391163732656</v>
      </c>
      <c r="E152" s="4">
        <f t="shared" ref="E152:J152" si="14">E153+E154+E155</f>
        <v>124480.6368052436</v>
      </c>
      <c r="F152" s="4">
        <f t="shared" si="14"/>
        <v>721.55391163732656</v>
      </c>
      <c r="G152" s="4">
        <f t="shared" si="14"/>
        <v>0</v>
      </c>
      <c r="H152" s="4">
        <f t="shared" si="14"/>
        <v>0</v>
      </c>
      <c r="I152" s="4">
        <f t="shared" si="14"/>
        <v>0</v>
      </c>
      <c r="J152" s="4">
        <f t="shared" si="14"/>
        <v>0</v>
      </c>
    </row>
    <row r="153" spans="1:10" ht="18.600000000000001" customHeight="1" x14ac:dyDescent="0.3">
      <c r="A153" s="1" t="s">
        <v>36</v>
      </c>
      <c r="B153" s="5" t="s">
        <v>37</v>
      </c>
      <c r="C153" s="7">
        <f t="shared" si="13"/>
        <v>10915.767953999997</v>
      </c>
      <c r="D153" s="7">
        <f t="shared" si="13"/>
        <v>64.518092677906679</v>
      </c>
      <c r="E153" s="1">
        <f>'[1]20 Повна собів'!F19*1000</f>
        <v>10915.767953999997</v>
      </c>
      <c r="F153" s="1">
        <f>E153/$E$178</f>
        <v>64.518092677906679</v>
      </c>
      <c r="G153" s="1">
        <f>'[1]20 Повна собів'!F51*1000</f>
        <v>0</v>
      </c>
      <c r="H153" s="1">
        <f>G153/$E$178</f>
        <v>0</v>
      </c>
      <c r="I153" s="1">
        <f>'[1]20 Повна собів'!F84*1000</f>
        <v>0</v>
      </c>
      <c r="J153" s="1">
        <v>0</v>
      </c>
    </row>
    <row r="154" spans="1:10" ht="18.600000000000001" customHeight="1" x14ac:dyDescent="0.3">
      <c r="A154" s="1" t="s">
        <v>38</v>
      </c>
      <c r="B154" s="5" t="s">
        <v>29</v>
      </c>
      <c r="C154" s="7">
        <f t="shared" si="13"/>
        <v>2401.4689498799994</v>
      </c>
      <c r="D154" s="7">
        <f t="shared" si="13"/>
        <v>0</v>
      </c>
      <c r="E154" s="1">
        <f>'[1]20 Повна собів'!F20*1000</f>
        <v>2401.4689498799994</v>
      </c>
      <c r="F154" s="1">
        <f>1000*'[1]20 Повна собів'!G52</f>
        <v>0</v>
      </c>
      <c r="G154" s="1">
        <f>'[1]20 Повна собів'!F52*1000</f>
        <v>0</v>
      </c>
      <c r="H154" s="1">
        <f>G154/$E$178</f>
        <v>0</v>
      </c>
      <c r="I154" s="1">
        <f>'[1]20 Повна собів'!F85*1000</f>
        <v>0</v>
      </c>
      <c r="J154" s="1">
        <v>0</v>
      </c>
    </row>
    <row r="155" spans="1:10" ht="18.600000000000001" customHeight="1" x14ac:dyDescent="0.3">
      <c r="A155" s="1" t="s">
        <v>39</v>
      </c>
      <c r="B155" s="5" t="s">
        <v>40</v>
      </c>
      <c r="C155" s="7">
        <f t="shared" si="13"/>
        <v>111163.39990136361</v>
      </c>
      <c r="D155" s="7">
        <f t="shared" si="13"/>
        <v>657.03581895941988</v>
      </c>
      <c r="E155" s="1">
        <f>'[1]20 Повна собів'!F21*1000</f>
        <v>111163.39990136361</v>
      </c>
      <c r="F155" s="1">
        <f>E155/$E$178</f>
        <v>657.03581895941988</v>
      </c>
      <c r="G155" s="1">
        <f>'[1]20 Повна собів'!F53*1000</f>
        <v>0</v>
      </c>
      <c r="H155" s="1">
        <f>G155/$E$178</f>
        <v>0</v>
      </c>
      <c r="I155" s="1">
        <f>'[1]20 Повна собів'!F86*1000</f>
        <v>0</v>
      </c>
      <c r="J155" s="1">
        <v>0</v>
      </c>
    </row>
    <row r="156" spans="1:10" ht="18.600000000000001" customHeight="1" x14ac:dyDescent="0.3">
      <c r="A156" s="2">
        <v>2</v>
      </c>
      <c r="B156" s="3" t="s">
        <v>41</v>
      </c>
      <c r="C156" s="4">
        <f t="shared" si="13"/>
        <v>84604.204053301175</v>
      </c>
      <c r="D156" s="4">
        <f t="shared" si="13"/>
        <v>500.05660628313274</v>
      </c>
      <c r="E156" s="4">
        <f>E157+E158+E159</f>
        <v>84604.204053301175</v>
      </c>
      <c r="F156" s="4">
        <f>F157+F158+F159</f>
        <v>500.05660628313274</v>
      </c>
      <c r="G156" s="4">
        <f>G157+G158+G159</f>
        <v>0</v>
      </c>
      <c r="H156" s="4">
        <f>H157+H158+H159</f>
        <v>0</v>
      </c>
      <c r="I156" s="1">
        <f>I157+I158+I159</f>
        <v>0</v>
      </c>
      <c r="J156" s="1">
        <v>0</v>
      </c>
    </row>
    <row r="157" spans="1:10" ht="18.600000000000001" customHeight="1" x14ac:dyDescent="0.3">
      <c r="A157" s="1" t="s">
        <v>42</v>
      </c>
      <c r="B157" s="5" t="s">
        <v>37</v>
      </c>
      <c r="C157" s="1">
        <f t="shared" si="13"/>
        <v>66947.633789399988</v>
      </c>
      <c r="D157" s="1">
        <f t="shared" si="13"/>
        <v>395.69672601992966</v>
      </c>
      <c r="E157" s="1">
        <f>'[1]20 Повна собів'!F23*1000</f>
        <v>66947.633789399988</v>
      </c>
      <c r="F157" s="1">
        <f t="shared" ref="F157:F162" si="15">E157/$E$178</f>
        <v>395.69672601992966</v>
      </c>
      <c r="G157" s="1">
        <f>'[1]20 Повна собів'!F55*1000</f>
        <v>0</v>
      </c>
      <c r="H157" s="1">
        <f t="shared" ref="H157:H162" si="16">G157/$E$178</f>
        <v>0</v>
      </c>
      <c r="I157" s="1">
        <f>'[1]20 Повна собів'!F88*1000</f>
        <v>0</v>
      </c>
      <c r="J157" s="1">
        <v>0</v>
      </c>
    </row>
    <row r="158" spans="1:10" ht="18.600000000000001" customHeight="1" x14ac:dyDescent="0.3">
      <c r="A158" s="1" t="s">
        <v>43</v>
      </c>
      <c r="B158" s="5" t="s">
        <v>44</v>
      </c>
      <c r="C158" s="1">
        <f t="shared" si="13"/>
        <v>14728.479433667999</v>
      </c>
      <c r="D158" s="1">
        <f t="shared" si="13"/>
        <v>87.053279724384524</v>
      </c>
      <c r="E158" s="1">
        <f>'[1]20 Повна собів'!F24*1000</f>
        <v>14728.479433667999</v>
      </c>
      <c r="F158" s="1">
        <f t="shared" si="15"/>
        <v>87.053279724384524</v>
      </c>
      <c r="G158" s="1">
        <f>'[1]20 Повна собів'!F56*1000</f>
        <v>0</v>
      </c>
      <c r="H158" s="1">
        <f t="shared" si="16"/>
        <v>0</v>
      </c>
      <c r="I158" s="1">
        <f>'[1]20 Повна собів'!F89*1000</f>
        <v>0</v>
      </c>
      <c r="J158" s="1">
        <v>0</v>
      </c>
    </row>
    <row r="159" spans="1:10" ht="18.600000000000001" customHeight="1" x14ac:dyDescent="0.3">
      <c r="A159" s="1" t="s">
        <v>45</v>
      </c>
      <c r="B159" s="5" t="s">
        <v>40</v>
      </c>
      <c r="C159" s="1">
        <f t="shared" si="13"/>
        <v>2928.0908302331995</v>
      </c>
      <c r="D159" s="1">
        <f t="shared" si="13"/>
        <v>17.306600538818518</v>
      </c>
      <c r="E159" s="1">
        <f>'[1]20 Повна собів'!F25*1000</f>
        <v>2928.0908302331995</v>
      </c>
      <c r="F159" s="1">
        <f t="shared" si="15"/>
        <v>17.306600538818518</v>
      </c>
      <c r="G159" s="1">
        <f>'[1]20 Повна собів'!F57*1000</f>
        <v>0</v>
      </c>
      <c r="H159" s="1">
        <f t="shared" si="16"/>
        <v>0</v>
      </c>
      <c r="I159" s="1">
        <f>'[1]20 Повна собів'!F90*1000</f>
        <v>0</v>
      </c>
      <c r="J159" s="1">
        <v>0</v>
      </c>
    </row>
    <row r="160" spans="1:10" s="46" customFormat="1" ht="18.600000000000001" customHeight="1" x14ac:dyDescent="0.25">
      <c r="A160" s="2">
        <v>3</v>
      </c>
      <c r="B160" s="3" t="s">
        <v>46</v>
      </c>
      <c r="C160" s="4">
        <f t="shared" si="13"/>
        <v>15882.68529157185</v>
      </c>
      <c r="D160" s="4">
        <f t="shared" si="13"/>
        <v>93.875260626088803</v>
      </c>
      <c r="E160" s="4">
        <f>'[1]20 Повна собів'!F26*1000</f>
        <v>0</v>
      </c>
      <c r="F160" s="4">
        <f t="shared" si="15"/>
        <v>0</v>
      </c>
      <c r="G160" s="4">
        <f>'[1]20 Повна собів'!F58*1000</f>
        <v>0</v>
      </c>
      <c r="H160" s="4">
        <f t="shared" si="16"/>
        <v>0</v>
      </c>
      <c r="I160" s="4">
        <f>'[1]20 Повна собів'!F91*1000</f>
        <v>15882.68529157185</v>
      </c>
      <c r="J160" s="4">
        <f>I160/$E$178</f>
        <v>93.875260626088803</v>
      </c>
    </row>
    <row r="161" spans="1:10" ht="18.600000000000001" customHeight="1" x14ac:dyDescent="0.3">
      <c r="A161" s="2">
        <v>4</v>
      </c>
      <c r="B161" s="3" t="s">
        <v>47</v>
      </c>
      <c r="C161" s="4">
        <f t="shared" si="13"/>
        <v>0</v>
      </c>
      <c r="D161" s="4">
        <f t="shared" si="13"/>
        <v>0</v>
      </c>
      <c r="E161" s="4">
        <f>'[1]20 Повна собів'!F27*1000</f>
        <v>0</v>
      </c>
      <c r="F161" s="1">
        <f t="shared" si="15"/>
        <v>0</v>
      </c>
      <c r="G161" s="1">
        <f>'[1]20 Повна собів'!F59*1000</f>
        <v>0</v>
      </c>
      <c r="H161" s="1">
        <f t="shared" si="16"/>
        <v>0</v>
      </c>
      <c r="I161" s="4">
        <f>'[1]20 Повна собів'!F92*1000</f>
        <v>0</v>
      </c>
      <c r="J161" s="4">
        <v>0</v>
      </c>
    </row>
    <row r="162" spans="1:10" ht="18.600000000000001" customHeight="1" x14ac:dyDescent="0.3">
      <c r="A162" s="2">
        <v>5</v>
      </c>
      <c r="B162" s="3" t="s">
        <v>48</v>
      </c>
      <c r="C162" s="4">
        <f t="shared" si="13"/>
        <v>0</v>
      </c>
      <c r="D162" s="4">
        <f t="shared" si="13"/>
        <v>0</v>
      </c>
      <c r="E162" s="4">
        <f>'[1]20 Повна собів'!F30*1000</f>
        <v>0</v>
      </c>
      <c r="F162" s="1">
        <f t="shared" si="15"/>
        <v>0</v>
      </c>
      <c r="G162" s="1">
        <f>'[1]20 Повна собів'!F62*1000</f>
        <v>0</v>
      </c>
      <c r="H162" s="1">
        <f t="shared" si="16"/>
        <v>0</v>
      </c>
      <c r="I162" s="4">
        <f>'[1]20 Повна собів'!F95*1000</f>
        <v>0</v>
      </c>
      <c r="J162" s="4">
        <v>0</v>
      </c>
    </row>
    <row r="163" spans="1:10" ht="18.600000000000001" customHeight="1" x14ac:dyDescent="0.3">
      <c r="A163" s="2">
        <v>6</v>
      </c>
      <c r="B163" s="3" t="s">
        <v>49</v>
      </c>
      <c r="C163" s="4">
        <f>C162+C161+C160+C156+C139</f>
        <v>663316.5176549087</v>
      </c>
      <c r="D163" s="4">
        <f>C163/C178</f>
        <v>3920.5593908913656</v>
      </c>
      <c r="E163" s="4">
        <f>E162+E161+E160+E156+E139</f>
        <v>647433.83236333681</v>
      </c>
      <c r="F163" s="4">
        <f>E163/E178</f>
        <v>3826.6841302652765</v>
      </c>
      <c r="G163" s="4">
        <f>G162+G161+G160+G156+G139</f>
        <v>0</v>
      </c>
      <c r="H163" s="4">
        <f>G163/G178</f>
        <v>0</v>
      </c>
      <c r="I163" s="4">
        <f>I162+I161+I160+I156+I139</f>
        <v>15882.68529157185</v>
      </c>
      <c r="J163" s="4">
        <f>I163/I178</f>
        <v>93.875260626088803</v>
      </c>
    </row>
    <row r="164" spans="1:10" ht="18.600000000000001" customHeight="1" x14ac:dyDescent="0.3">
      <c r="A164" s="8">
        <v>7</v>
      </c>
      <c r="B164" s="5" t="s">
        <v>50</v>
      </c>
      <c r="C164" s="1"/>
      <c r="D164" s="1"/>
      <c r="E164" s="1"/>
      <c r="F164" s="1"/>
      <c r="G164" s="1"/>
      <c r="H164" s="1"/>
      <c r="I164" s="1"/>
      <c r="J164" s="1"/>
    </row>
    <row r="165" spans="1:10" ht="18.600000000000001" customHeight="1" x14ac:dyDescent="0.3">
      <c r="A165" s="2">
        <v>8</v>
      </c>
      <c r="B165" s="3" t="s">
        <v>51</v>
      </c>
      <c r="C165" s="4">
        <f>E165+I165</f>
        <v>0</v>
      </c>
      <c r="D165" s="4">
        <f>F165+H165+J165</f>
        <v>0</v>
      </c>
      <c r="E165" s="4">
        <f t="shared" ref="E165:J165" si="17">E166+E167+E168</f>
        <v>0</v>
      </c>
      <c r="F165" s="4">
        <f t="shared" si="17"/>
        <v>0</v>
      </c>
      <c r="G165" s="4">
        <f t="shared" si="17"/>
        <v>0</v>
      </c>
      <c r="H165" s="4">
        <f t="shared" si="17"/>
        <v>0</v>
      </c>
      <c r="I165" s="4">
        <f t="shared" si="17"/>
        <v>0</v>
      </c>
      <c r="J165" s="4">
        <f t="shared" si="17"/>
        <v>0</v>
      </c>
    </row>
    <row r="166" spans="1:10" ht="18.600000000000001" customHeight="1" x14ac:dyDescent="0.3">
      <c r="A166" s="1" t="s">
        <v>52</v>
      </c>
      <c r="B166" s="5" t="s">
        <v>53</v>
      </c>
      <c r="C166" s="1">
        <f>E166+G166+I166</f>
        <v>0</v>
      </c>
      <c r="D166" s="1">
        <f>F166+H166+J166</f>
        <v>0</v>
      </c>
      <c r="E166" s="1">
        <f>'[1]18 Витрати на кап_інвестиції'!E18</f>
        <v>0</v>
      </c>
      <c r="F166" s="1">
        <f>E166/$E$178</f>
        <v>0</v>
      </c>
      <c r="G166" s="1">
        <f>'[1]18 Витрати на кап_інвестиції'!E19</f>
        <v>0</v>
      </c>
      <c r="H166" s="1">
        <f>G166/$E$178</f>
        <v>0</v>
      </c>
      <c r="I166" s="1">
        <f>'[1]18 Витрати на кап_інвестиції'!E20</f>
        <v>0</v>
      </c>
      <c r="J166" s="1">
        <f>I166/$E$178</f>
        <v>0</v>
      </c>
    </row>
    <row r="167" spans="1:10" ht="30" customHeight="1" x14ac:dyDescent="0.3">
      <c r="A167" s="1" t="s">
        <v>54</v>
      </c>
      <c r="B167" s="5" t="s">
        <v>55</v>
      </c>
      <c r="C167" s="1">
        <f>E167+G167+I167</f>
        <v>0</v>
      </c>
      <c r="D167" s="1">
        <f>F167+H167+J167</f>
        <v>0</v>
      </c>
      <c r="E167" s="1">
        <f>'[1]18 Витрати на кап_інвестиції'!F18</f>
        <v>0</v>
      </c>
      <c r="F167" s="1">
        <f>E167/E178</f>
        <v>0</v>
      </c>
      <c r="G167" s="1">
        <f>'[1]18 Витрати на кап_інвестиції'!F19</f>
        <v>0</v>
      </c>
      <c r="H167" s="1">
        <f>G167/$E$178</f>
        <v>0</v>
      </c>
      <c r="I167" s="1">
        <f>'[1]18 Витрати на кап_інвестиції'!F20</f>
        <v>0</v>
      </c>
      <c r="J167" s="1">
        <f>I167/$E$178</f>
        <v>0</v>
      </c>
    </row>
    <row r="168" spans="1:10" ht="18.600000000000001" customHeight="1" x14ac:dyDescent="0.3">
      <c r="A168" s="1" t="s">
        <v>56</v>
      </c>
      <c r="B168" s="5" t="s">
        <v>57</v>
      </c>
      <c r="C168" s="1">
        <f>E168+G168+I168</f>
        <v>0</v>
      </c>
      <c r="D168" s="1"/>
      <c r="E168" s="1">
        <v>0</v>
      </c>
      <c r="F168" s="1"/>
      <c r="G168" s="1">
        <v>0</v>
      </c>
      <c r="H168" s="1"/>
      <c r="I168" s="1">
        <v>0</v>
      </c>
      <c r="J168" s="1"/>
    </row>
    <row r="169" spans="1:10" ht="34.200000000000003" customHeight="1" x14ac:dyDescent="0.3">
      <c r="A169" s="2">
        <v>9</v>
      </c>
      <c r="B169" s="3" t="s">
        <v>58</v>
      </c>
      <c r="C169" s="4">
        <f>E169+G169+I169</f>
        <v>663316.5176549087</v>
      </c>
      <c r="D169" s="4">
        <f>C169/C178</f>
        <v>3920.5593908913656</v>
      </c>
      <c r="E169" s="4">
        <f>E163+E164+E165</f>
        <v>647433.83236333681</v>
      </c>
      <c r="F169" s="4">
        <f>E169/E178</f>
        <v>3826.6841302652765</v>
      </c>
      <c r="G169" s="4">
        <f>G163+G164+G165</f>
        <v>0</v>
      </c>
      <c r="H169" s="4">
        <f>H163+H164+H165</f>
        <v>0</v>
      </c>
      <c r="I169" s="4">
        <f>I163+I164+I165</f>
        <v>15882.68529157185</v>
      </c>
      <c r="J169" s="4">
        <f>J163+J164+J165</f>
        <v>93.875260626088803</v>
      </c>
    </row>
    <row r="170" spans="1:10" ht="25.8" customHeight="1" x14ac:dyDescent="0.3">
      <c r="A170" s="2">
        <v>10</v>
      </c>
      <c r="B170" s="3" t="s">
        <v>59</v>
      </c>
      <c r="C170" s="4">
        <f>F170+H170+J170</f>
        <v>3920.5593908913652</v>
      </c>
      <c r="D170" s="4"/>
      <c r="E170" s="4"/>
      <c r="F170" s="4">
        <f>F169</f>
        <v>3826.6841302652765</v>
      </c>
      <c r="G170" s="4"/>
      <c r="H170" s="4">
        <f>H169</f>
        <v>0</v>
      </c>
      <c r="I170" s="4"/>
      <c r="J170" s="4">
        <f>J169</f>
        <v>93.875260626088803</v>
      </c>
    </row>
    <row r="171" spans="1:10" ht="18.600000000000001" customHeight="1" x14ac:dyDescent="0.3">
      <c r="A171" s="1" t="s">
        <v>84</v>
      </c>
      <c r="B171" s="5" t="s">
        <v>60</v>
      </c>
      <c r="C171" s="1">
        <f>F171+J171</f>
        <v>1725.3638472461541</v>
      </c>
      <c r="D171" s="1"/>
      <c r="E171" s="4"/>
      <c r="F171" s="1">
        <f>F141</f>
        <v>1725.3638472461541</v>
      </c>
      <c r="G171" s="1"/>
      <c r="H171" s="1">
        <f>H141</f>
        <v>0</v>
      </c>
      <c r="I171" s="1"/>
      <c r="J171" s="1">
        <v>0</v>
      </c>
    </row>
    <row r="172" spans="1:10" ht="18.600000000000001" customHeight="1" x14ac:dyDescent="0.3">
      <c r="A172" s="1" t="s">
        <v>85</v>
      </c>
      <c r="B172" s="5" t="s">
        <v>61</v>
      </c>
      <c r="C172" s="1">
        <f>F172+H172+J172</f>
        <v>2195.1955436452108</v>
      </c>
      <c r="D172" s="1"/>
      <c r="E172" s="4"/>
      <c r="F172" s="1">
        <f>F170-F173-F171</f>
        <v>2101.3202830191221</v>
      </c>
      <c r="G172" s="1"/>
      <c r="H172" s="1">
        <f>H169-H171</f>
        <v>0</v>
      </c>
      <c r="I172" s="1"/>
      <c r="J172" s="1">
        <f>J170-J171-J173</f>
        <v>93.875260626088803</v>
      </c>
    </row>
    <row r="173" spans="1:10" ht="18.600000000000001" customHeight="1" x14ac:dyDescent="0.3">
      <c r="A173" s="1" t="s">
        <v>86</v>
      </c>
      <c r="B173" s="5" t="s">
        <v>62</v>
      </c>
      <c r="C173" s="1">
        <f>F173+H173+J173</f>
        <v>0</v>
      </c>
      <c r="D173" s="1"/>
      <c r="E173" s="1"/>
      <c r="F173" s="1">
        <f>'[1]18 Витрати на кап_інвестиції'!E22</f>
        <v>0</v>
      </c>
      <c r="G173" s="1"/>
      <c r="H173" s="1">
        <f>'[1]18 Витрати на кап_інвестиції'!E23</f>
        <v>0</v>
      </c>
      <c r="I173" s="1"/>
      <c r="J173" s="1">
        <f>'[1]18 Витрати на кап_інвестиції'!E24</f>
        <v>0</v>
      </c>
    </row>
    <row r="174" spans="1:10" ht="18.600000000000001" customHeight="1" x14ac:dyDescent="0.3">
      <c r="A174" s="2" t="s">
        <v>63</v>
      </c>
      <c r="B174" s="9" t="s">
        <v>64</v>
      </c>
      <c r="C174" s="2">
        <f>F174+J174</f>
        <v>45.087699650991233</v>
      </c>
      <c r="D174" s="2"/>
      <c r="E174" s="2"/>
      <c r="F174" s="2">
        <f>F171*100/F170</f>
        <v>45.087699650991233</v>
      </c>
      <c r="G174" s="2"/>
      <c r="H174" s="2">
        <v>0</v>
      </c>
      <c r="I174" s="2"/>
      <c r="J174" s="2">
        <v>0</v>
      </c>
    </row>
    <row r="175" spans="1:10" ht="21" customHeight="1" x14ac:dyDescent="0.3">
      <c r="A175" s="2" t="s">
        <v>65</v>
      </c>
      <c r="B175" s="9" t="s">
        <v>66</v>
      </c>
      <c r="C175" s="2">
        <f>F175</f>
        <v>54.91230034900876</v>
      </c>
      <c r="D175" s="2"/>
      <c r="E175" s="2"/>
      <c r="F175" s="2">
        <f>F172*100/F170</f>
        <v>54.91230034900876</v>
      </c>
      <c r="G175" s="2"/>
      <c r="H175" s="2">
        <v>0</v>
      </c>
      <c r="I175" s="2"/>
      <c r="J175" s="2">
        <f>J172*100/J170</f>
        <v>100</v>
      </c>
    </row>
    <row r="176" spans="1:10" ht="18.600000000000001" customHeight="1" x14ac:dyDescent="0.3">
      <c r="A176" s="4" t="s">
        <v>67</v>
      </c>
      <c r="B176" s="3" t="s">
        <v>68</v>
      </c>
      <c r="C176" s="4">
        <f>F176+H176+J176</f>
        <v>0</v>
      </c>
      <c r="D176" s="4"/>
      <c r="E176" s="4"/>
      <c r="F176" s="4">
        <v>0</v>
      </c>
      <c r="G176" s="4"/>
      <c r="H176" s="4">
        <v>0</v>
      </c>
      <c r="I176" s="4"/>
      <c r="J176" s="4">
        <v>0</v>
      </c>
    </row>
    <row r="177" spans="1:10" ht="26.4" customHeight="1" x14ac:dyDescent="0.3">
      <c r="A177" s="4" t="s">
        <v>69</v>
      </c>
      <c r="B177" s="5" t="s">
        <v>70</v>
      </c>
      <c r="C177" s="4">
        <f>C178</f>
        <v>169.18925375700002</v>
      </c>
      <c r="D177" s="4"/>
      <c r="E177" s="4">
        <f>C178</f>
        <v>169.18925375700002</v>
      </c>
      <c r="F177" s="4"/>
      <c r="G177" s="4">
        <f>C178</f>
        <v>169.18925375700002</v>
      </c>
      <c r="H177" s="4"/>
      <c r="I177" s="4">
        <f>C178</f>
        <v>169.18925375700002</v>
      </c>
      <c r="J177" s="4"/>
    </row>
    <row r="178" spans="1:10" ht="31.8" customHeight="1" x14ac:dyDescent="0.3">
      <c r="A178" s="10" t="s">
        <v>71</v>
      </c>
      <c r="B178" s="11" t="s">
        <v>72</v>
      </c>
      <c r="C178" s="4">
        <f>'[1]15 Річ_план_ВТП_ТЕ '!C28</f>
        <v>169.18925375700002</v>
      </c>
      <c r="D178" s="4"/>
      <c r="E178" s="4">
        <f>C178</f>
        <v>169.18925375700002</v>
      </c>
      <c r="F178" s="4"/>
      <c r="G178" s="4">
        <f>C178</f>
        <v>169.18925375700002</v>
      </c>
      <c r="H178" s="4"/>
      <c r="I178" s="4">
        <f>C178</f>
        <v>169.18925375700002</v>
      </c>
      <c r="J178" s="4"/>
    </row>
    <row r="179" spans="1:10" ht="28.2" customHeight="1" x14ac:dyDescent="0.3">
      <c r="A179" s="10" t="s">
        <v>73</v>
      </c>
      <c r="B179" s="12" t="s">
        <v>74</v>
      </c>
      <c r="C179" s="4">
        <f>F179+H179+J179</f>
        <v>3920.5593908913652</v>
      </c>
      <c r="D179" s="4"/>
      <c r="E179" s="4"/>
      <c r="F179" s="4">
        <f>F170+F176</f>
        <v>3826.6841302652765</v>
      </c>
      <c r="G179" s="4"/>
      <c r="H179" s="4">
        <f>H170+H176</f>
        <v>0</v>
      </c>
      <c r="I179" s="4"/>
      <c r="J179" s="4">
        <f>J170+J176</f>
        <v>93.875260626088803</v>
      </c>
    </row>
    <row r="180" spans="1:10" ht="18.600000000000001" customHeight="1" x14ac:dyDescent="0.3">
      <c r="A180" s="13" t="s">
        <v>75</v>
      </c>
      <c r="B180" s="11" t="s">
        <v>76</v>
      </c>
      <c r="C180" s="14">
        <v>1664.49</v>
      </c>
      <c r="D180" s="11"/>
      <c r="E180" s="11"/>
      <c r="F180" s="11"/>
      <c r="G180" s="11"/>
      <c r="H180" s="11"/>
      <c r="I180" s="11"/>
      <c r="J180" s="11"/>
    </row>
    <row r="181" spans="1:10" ht="15" customHeight="1" x14ac:dyDescent="0.3">
      <c r="A181" s="13" t="s">
        <v>77</v>
      </c>
      <c r="B181" s="11" t="s">
        <v>78</v>
      </c>
      <c r="C181" s="15">
        <f>'[1]14 Пр._навант. '!L11</f>
        <v>7.8242380140821674E-2</v>
      </c>
      <c r="D181" s="11"/>
      <c r="E181" s="11"/>
      <c r="F181" s="11"/>
      <c r="G181" s="11"/>
      <c r="H181" s="11"/>
      <c r="I181" s="11"/>
      <c r="J181" s="11"/>
    </row>
    <row r="182" spans="1:10" ht="18" customHeight="1" x14ac:dyDescent="0.3">
      <c r="A182" s="13" t="s">
        <v>79</v>
      </c>
      <c r="B182" s="11" t="s">
        <v>80</v>
      </c>
      <c r="C182" s="14">
        <f>F182+H182+J182</f>
        <v>4704.6712690696386</v>
      </c>
      <c r="D182" s="11"/>
      <c r="E182" s="11"/>
      <c r="F182" s="11">
        <f>F179*1.2</f>
        <v>4592.0209563183316</v>
      </c>
      <c r="G182" s="11"/>
      <c r="H182" s="11">
        <f>H179*1.2</f>
        <v>0</v>
      </c>
      <c r="I182" s="11"/>
      <c r="J182" s="11">
        <f>J179*1.2</f>
        <v>112.65031275130656</v>
      </c>
    </row>
    <row r="183" spans="1:10" ht="17.399999999999999" customHeight="1" x14ac:dyDescent="0.3">
      <c r="A183" s="13" t="s">
        <v>81</v>
      </c>
      <c r="B183" s="11" t="s">
        <v>82</v>
      </c>
      <c r="C183" s="16">
        <f>C169/'[1]13 Вхід_дані'!C35/[1]Д11Структ!C180*1.2</f>
        <v>74.212389424683025</v>
      </c>
      <c r="D183" s="11"/>
      <c r="E183" s="11"/>
      <c r="F183" s="11"/>
      <c r="G183" s="11"/>
      <c r="H183" s="11"/>
      <c r="I183" s="11"/>
      <c r="J183" s="11"/>
    </row>
    <row r="184" spans="1:10" ht="17.399999999999999" customHeight="1" x14ac:dyDescent="0.3">
      <c r="A184" s="47"/>
      <c r="B184" s="48"/>
      <c r="C184" s="49"/>
      <c r="D184" s="48"/>
      <c r="E184" s="48"/>
      <c r="F184" s="48"/>
      <c r="G184" s="48"/>
      <c r="H184" s="48"/>
      <c r="I184" s="48"/>
      <c r="J184" s="48"/>
    </row>
    <row r="185" spans="1:10" ht="46.2" customHeight="1" x14ac:dyDescent="0.3">
      <c r="A185" s="55" t="s">
        <v>103</v>
      </c>
      <c r="B185" s="55"/>
      <c r="C185" s="55"/>
      <c r="D185" s="55"/>
      <c r="E185" s="38"/>
      <c r="F185" s="38"/>
      <c r="G185" s="38"/>
      <c r="H185" s="55" t="s">
        <v>111</v>
      </c>
      <c r="I185" s="55"/>
      <c r="J185" s="55"/>
    </row>
    <row r="186" spans="1:10" ht="26.25" customHeight="1" x14ac:dyDescent="0.3">
      <c r="A186" s="55" t="s">
        <v>105</v>
      </c>
      <c r="B186" s="55"/>
      <c r="C186" s="38"/>
      <c r="D186" s="38"/>
      <c r="E186" s="38"/>
      <c r="F186" s="38"/>
      <c r="G186" s="38"/>
      <c r="H186" s="55" t="s">
        <v>112</v>
      </c>
      <c r="I186" s="55"/>
      <c r="J186" s="55"/>
    </row>
    <row r="187" spans="1:10" x14ac:dyDescent="0.3">
      <c r="A187" s="38"/>
      <c r="B187" s="38"/>
      <c r="C187" s="38"/>
      <c r="D187" s="38"/>
      <c r="E187" s="55" t="s">
        <v>107</v>
      </c>
      <c r="F187" s="55"/>
      <c r="G187" s="55"/>
      <c r="H187" s="38"/>
      <c r="I187" s="55" t="s">
        <v>108</v>
      </c>
      <c r="J187" s="55"/>
    </row>
    <row r="188" spans="1:10" x14ac:dyDescent="0.3">
      <c r="A188" s="43"/>
      <c r="B188" s="43"/>
      <c r="C188" s="43"/>
      <c r="D188" s="43"/>
      <c r="E188" s="43"/>
      <c r="F188" s="43"/>
      <c r="G188" s="43"/>
      <c r="H188" s="43"/>
      <c r="I188" s="43"/>
      <c r="J188" s="43"/>
    </row>
  </sheetData>
  <mergeCells count="72">
    <mergeCell ref="A185:D185"/>
    <mergeCell ref="H185:J185"/>
    <mergeCell ref="A186:B186"/>
    <mergeCell ref="H186:J186"/>
    <mergeCell ref="E187:G187"/>
    <mergeCell ref="I187:J187"/>
    <mergeCell ref="A135:J135"/>
    <mergeCell ref="A136:A138"/>
    <mergeCell ref="B136:B138"/>
    <mergeCell ref="C136:J136"/>
    <mergeCell ref="C137:D137"/>
    <mergeCell ref="E137:F137"/>
    <mergeCell ref="G137:H137"/>
    <mergeCell ref="I137:J137"/>
    <mergeCell ref="A134:J134"/>
    <mergeCell ref="E122:G122"/>
    <mergeCell ref="I122:J122"/>
    <mergeCell ref="A125:J125"/>
    <mergeCell ref="F126:J126"/>
    <mergeCell ref="F127:J127"/>
    <mergeCell ref="F128:J128"/>
    <mergeCell ref="F129:J129"/>
    <mergeCell ref="F130:J130"/>
    <mergeCell ref="F131:J131"/>
    <mergeCell ref="F132:J132"/>
    <mergeCell ref="A133:J133"/>
    <mergeCell ref="G74:H74"/>
    <mergeCell ref="I74:J74"/>
    <mergeCell ref="A120:D120"/>
    <mergeCell ref="H120:J120"/>
    <mergeCell ref="A121:B121"/>
    <mergeCell ref="H121:J121"/>
    <mergeCell ref="A73:A75"/>
    <mergeCell ref="B73:B75"/>
    <mergeCell ref="C73:J73"/>
    <mergeCell ref="C74:D74"/>
    <mergeCell ref="E74:F74"/>
    <mergeCell ref="F68:J68"/>
    <mergeCell ref="F69:J69"/>
    <mergeCell ref="A70:J70"/>
    <mergeCell ref="A71:J71"/>
    <mergeCell ref="A72:J72"/>
    <mergeCell ref="F67:J67"/>
    <mergeCell ref="I13:J13"/>
    <mergeCell ref="A59:D59"/>
    <mergeCell ref="H59:J59"/>
    <mergeCell ref="A60:B60"/>
    <mergeCell ref="H60:J60"/>
    <mergeCell ref="E61:G61"/>
    <mergeCell ref="I61:J61"/>
    <mergeCell ref="A62:J62"/>
    <mergeCell ref="F63:J63"/>
    <mergeCell ref="F64:J64"/>
    <mergeCell ref="F65:J65"/>
    <mergeCell ref="F66:J66"/>
    <mergeCell ref="F8:J8"/>
    <mergeCell ref="A9:J9"/>
    <mergeCell ref="A10:J10"/>
    <mergeCell ref="A11:J11"/>
    <mergeCell ref="A12:A14"/>
    <mergeCell ref="B12:B14"/>
    <mergeCell ref="C12:J12"/>
    <mergeCell ref="C13:D13"/>
    <mergeCell ref="E13:F13"/>
    <mergeCell ref="G13:H13"/>
    <mergeCell ref="F7:J7"/>
    <mergeCell ref="A1:J1"/>
    <mergeCell ref="F2:J2"/>
    <mergeCell ref="F3:J3"/>
    <mergeCell ref="F4:J4"/>
    <mergeCell ref="F5:J5"/>
    <mergeCell ref="F6:J6"/>
  </mergeCells>
  <pageMargins left="0.9055118110236221" right="0.11811023622047245" top="0.15748031496062992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2025-07-29T10:35:09Z</dcterms:modified>
</cp:coreProperties>
</file>