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Економіст\ОПАЛЕННЯ\ТАРИФ  2025  2026 роки\Соборна,46\САЙТ\"/>
    </mc:Choice>
  </mc:AlternateContent>
  <bookViews>
    <workbookView xWindow="-108" yWindow="-108" windowWidth="23256" windowHeight="12456"/>
  </bookViews>
  <sheets>
    <sheet name="Лист1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2" i="2" l="1"/>
  <c r="C181" i="2"/>
  <c r="C179" i="2"/>
  <c r="E179" i="2" s="1"/>
  <c r="I178" i="2"/>
  <c r="E178" i="2"/>
  <c r="C177" i="2"/>
  <c r="C174" i="2"/>
  <c r="H172" i="2"/>
  <c r="I168" i="2"/>
  <c r="G168" i="2"/>
  <c r="E168" i="2"/>
  <c r="E166" i="2"/>
  <c r="I161" i="2"/>
  <c r="G160" i="2"/>
  <c r="E160" i="2"/>
  <c r="G159" i="2"/>
  <c r="G157" i="2" s="1"/>
  <c r="E159" i="2"/>
  <c r="G158" i="2"/>
  <c r="E158" i="2"/>
  <c r="C158" i="2" s="1"/>
  <c r="G156" i="2"/>
  <c r="E156" i="2"/>
  <c r="C156" i="2"/>
  <c r="G155" i="2"/>
  <c r="C155" i="2" s="1"/>
  <c r="F155" i="2"/>
  <c r="E155" i="2"/>
  <c r="G154" i="2"/>
  <c r="E154" i="2"/>
  <c r="C154" i="2"/>
  <c r="J153" i="2"/>
  <c r="I153" i="2"/>
  <c r="E152" i="2"/>
  <c r="C152" i="2"/>
  <c r="G151" i="2"/>
  <c r="E151" i="2"/>
  <c r="C151" i="2" s="1"/>
  <c r="G150" i="2"/>
  <c r="G149" i="2" s="1"/>
  <c r="E150" i="2"/>
  <c r="C150" i="2" s="1"/>
  <c r="G148" i="2"/>
  <c r="E148" i="2"/>
  <c r="D147" i="2"/>
  <c r="C147" i="2"/>
  <c r="E146" i="2"/>
  <c r="G145" i="2"/>
  <c r="E145" i="2"/>
  <c r="C145" i="2"/>
  <c r="G143" i="2"/>
  <c r="E143" i="2"/>
  <c r="E142" i="2"/>
  <c r="C142" i="2" s="1"/>
  <c r="J141" i="2"/>
  <c r="I141" i="2"/>
  <c r="C119" i="2"/>
  <c r="C118" i="2"/>
  <c r="C116" i="2"/>
  <c r="G116" i="2" s="1"/>
  <c r="C114" i="2"/>
  <c r="J114" i="2" s="1"/>
  <c r="C111" i="2"/>
  <c r="H109" i="2"/>
  <c r="I105" i="2"/>
  <c r="I103" i="2" s="1"/>
  <c r="G105" i="2"/>
  <c r="G103" i="2" s="1"/>
  <c r="E105" i="2"/>
  <c r="E103" i="2"/>
  <c r="C100" i="2"/>
  <c r="C99" i="2"/>
  <c r="I98" i="2"/>
  <c r="C98" i="2" s="1"/>
  <c r="G97" i="2"/>
  <c r="E97" i="2"/>
  <c r="G96" i="2"/>
  <c r="E96" i="2"/>
  <c r="C96" i="2"/>
  <c r="G95" i="2"/>
  <c r="E95" i="2"/>
  <c r="G94" i="2"/>
  <c r="E94" i="2"/>
  <c r="G93" i="2"/>
  <c r="E93" i="2"/>
  <c r="G92" i="2"/>
  <c r="E92" i="2"/>
  <c r="C92" i="2" s="1"/>
  <c r="G91" i="2"/>
  <c r="E91" i="2"/>
  <c r="F89" i="2"/>
  <c r="D89" i="2"/>
  <c r="C89" i="2"/>
  <c r="G88" i="2"/>
  <c r="E88" i="2"/>
  <c r="G87" i="2"/>
  <c r="G86" i="2" s="1"/>
  <c r="E87" i="2"/>
  <c r="G85" i="2"/>
  <c r="E85" i="2"/>
  <c r="C85" i="2" s="1"/>
  <c r="D84" i="2"/>
  <c r="C84" i="2"/>
  <c r="E83" i="2"/>
  <c r="G82" i="2"/>
  <c r="E82" i="2"/>
  <c r="F81" i="2"/>
  <c r="D81" i="2"/>
  <c r="C81" i="2"/>
  <c r="G80" i="2"/>
  <c r="E80" i="2"/>
  <c r="C80" i="2" s="1"/>
  <c r="G79" i="2"/>
  <c r="E79" i="2"/>
  <c r="J78" i="2"/>
  <c r="I78" i="2"/>
  <c r="J77" i="2"/>
  <c r="I77" i="2"/>
  <c r="C57" i="2"/>
  <c r="C56" i="2"/>
  <c r="C54" i="2"/>
  <c r="F22" i="2" s="1"/>
  <c r="D22" i="2" s="1"/>
  <c r="C52" i="2"/>
  <c r="I43" i="2"/>
  <c r="J43" i="2" s="1"/>
  <c r="J41" i="2" s="1"/>
  <c r="J49" i="2" s="1"/>
  <c r="G43" i="2"/>
  <c r="E43" i="2"/>
  <c r="E41" i="2" s="1"/>
  <c r="D38" i="2"/>
  <c r="C38" i="2"/>
  <c r="D37" i="2"/>
  <c r="C37" i="2"/>
  <c r="I36" i="2"/>
  <c r="I35" i="2"/>
  <c r="I32" i="2" s="1"/>
  <c r="G35" i="2"/>
  <c r="E35" i="2"/>
  <c r="J34" i="2"/>
  <c r="G34" i="2"/>
  <c r="E34" i="2"/>
  <c r="C34" i="2" s="1"/>
  <c r="J33" i="2"/>
  <c r="G33" i="2"/>
  <c r="H33" i="2" s="1"/>
  <c r="E33" i="2"/>
  <c r="G32" i="2"/>
  <c r="E32" i="2"/>
  <c r="G31" i="2"/>
  <c r="E31" i="2"/>
  <c r="F31" i="2" s="1"/>
  <c r="C31" i="2"/>
  <c r="G30" i="2"/>
  <c r="H30" i="2" s="1"/>
  <c r="E30" i="2"/>
  <c r="G29" i="2"/>
  <c r="E29" i="2"/>
  <c r="J28" i="2"/>
  <c r="I28" i="2"/>
  <c r="I22" i="2" s="1"/>
  <c r="I21" i="2" s="1"/>
  <c r="D27" i="2"/>
  <c r="C27" i="2"/>
  <c r="G26" i="2"/>
  <c r="E26" i="2"/>
  <c r="J25" i="2"/>
  <c r="J24" i="2" s="1"/>
  <c r="G25" i="2"/>
  <c r="E25" i="2"/>
  <c r="C25" i="2"/>
  <c r="J23" i="2"/>
  <c r="G23" i="2"/>
  <c r="E23" i="2"/>
  <c r="F23" i="2" s="1"/>
  <c r="C22" i="2"/>
  <c r="E21" i="2"/>
  <c r="G20" i="2"/>
  <c r="E20" i="2"/>
  <c r="F19" i="2"/>
  <c r="G18" i="2"/>
  <c r="E18" i="2"/>
  <c r="E17" i="2"/>
  <c r="C97" i="2" l="1"/>
  <c r="G24" i="2"/>
  <c r="C93" i="2"/>
  <c r="C23" i="2"/>
  <c r="H20" i="2"/>
  <c r="H31" i="2"/>
  <c r="D31" i="2" s="1"/>
  <c r="F34" i="2"/>
  <c r="F32" i="2" s="1"/>
  <c r="E54" i="2"/>
  <c r="F25" i="2"/>
  <c r="F24" i="2" s="1"/>
  <c r="C32" i="2"/>
  <c r="H34" i="2"/>
  <c r="G54" i="2"/>
  <c r="I116" i="2"/>
  <c r="F21" i="2"/>
  <c r="D21" i="2" s="1"/>
  <c r="H25" i="2"/>
  <c r="I54" i="2"/>
  <c r="J35" i="2" s="1"/>
  <c r="J32" i="2" s="1"/>
  <c r="E153" i="2"/>
  <c r="H29" i="2"/>
  <c r="H28" i="2" s="1"/>
  <c r="C33" i="2"/>
  <c r="F33" i="2"/>
  <c r="H35" i="2"/>
  <c r="H43" i="2"/>
  <c r="H41" i="2" s="1"/>
  <c r="H49" i="2" s="1"/>
  <c r="C103" i="2"/>
  <c r="I140" i="2"/>
  <c r="I164" i="2" s="1"/>
  <c r="F114" i="2"/>
  <c r="G16" i="2"/>
  <c r="G41" i="2"/>
  <c r="C94" i="2"/>
  <c r="C105" i="2"/>
  <c r="H114" i="2"/>
  <c r="H158" i="2"/>
  <c r="C160" i="2"/>
  <c r="J140" i="2"/>
  <c r="I41" i="2"/>
  <c r="C41" i="2" s="1"/>
  <c r="C82" i="2"/>
  <c r="C87" i="2"/>
  <c r="G90" i="2"/>
  <c r="C168" i="2"/>
  <c r="J22" i="2"/>
  <c r="J21" i="2" s="1"/>
  <c r="J20" i="2" s="1"/>
  <c r="J19" i="2" s="1"/>
  <c r="J18" i="2"/>
  <c r="J17" i="2" s="1"/>
  <c r="J16" i="2" s="1"/>
  <c r="J15" i="2" s="1"/>
  <c r="D19" i="2"/>
  <c r="C21" i="2"/>
  <c r="I20" i="2"/>
  <c r="I19" i="2" s="1"/>
  <c r="C95" i="2"/>
  <c r="C146" i="2"/>
  <c r="F146" i="2"/>
  <c r="D146" i="2" s="1"/>
  <c r="C29" i="2"/>
  <c r="F29" i="2"/>
  <c r="E28" i="2"/>
  <c r="F168" i="2"/>
  <c r="F167" i="2"/>
  <c r="F162" i="2"/>
  <c r="F161" i="2"/>
  <c r="F144" i="2"/>
  <c r="F160" i="2"/>
  <c r="F152" i="2"/>
  <c r="D152" i="2" s="1"/>
  <c r="H168" i="2"/>
  <c r="F163" i="2"/>
  <c r="F35" i="2"/>
  <c r="C35" i="2"/>
  <c r="C148" i="2"/>
  <c r="F148" i="2"/>
  <c r="F159" i="2"/>
  <c r="F43" i="2"/>
  <c r="C43" i="2"/>
  <c r="C83" i="2"/>
  <c r="H151" i="2"/>
  <c r="C88" i="2"/>
  <c r="F156" i="2"/>
  <c r="H159" i="2"/>
  <c r="H23" i="2"/>
  <c r="D23" i="2" s="1"/>
  <c r="F18" i="2"/>
  <c r="C91" i="2"/>
  <c r="E90" i="2"/>
  <c r="F145" i="2"/>
  <c r="H154" i="2"/>
  <c r="J177" i="2"/>
  <c r="I101" i="2"/>
  <c r="I107" i="2" s="1"/>
  <c r="H148" i="2"/>
  <c r="F150" i="2"/>
  <c r="F177" i="2"/>
  <c r="E16" i="2"/>
  <c r="F26" i="2"/>
  <c r="E24" i="2"/>
  <c r="C26" i="2"/>
  <c r="D33" i="2"/>
  <c r="C79" i="2"/>
  <c r="E78" i="2"/>
  <c r="F105" i="2"/>
  <c r="F103" i="2" s="1"/>
  <c r="H143" i="2"/>
  <c r="H177" i="2"/>
  <c r="F17" i="2"/>
  <c r="H18" i="2"/>
  <c r="H16" i="2" s="1"/>
  <c r="G28" i="2"/>
  <c r="H105" i="2"/>
  <c r="H103" i="2" s="1"/>
  <c r="H150" i="2"/>
  <c r="H156" i="2"/>
  <c r="F158" i="2"/>
  <c r="H26" i="2"/>
  <c r="G78" i="2"/>
  <c r="E141" i="2"/>
  <c r="F142" i="2"/>
  <c r="H145" i="2"/>
  <c r="E149" i="2"/>
  <c r="J168" i="2"/>
  <c r="J166" i="2" s="1"/>
  <c r="C30" i="2"/>
  <c r="C36" i="2"/>
  <c r="E86" i="2"/>
  <c r="C86" i="2" s="1"/>
  <c r="J105" i="2"/>
  <c r="J103" i="2" s="1"/>
  <c r="E116" i="2"/>
  <c r="H95" i="2" s="1"/>
  <c r="F151" i="2"/>
  <c r="F154" i="2"/>
  <c r="H155" i="2"/>
  <c r="D155" i="2" s="1"/>
  <c r="F20" i="2"/>
  <c r="F30" i="2"/>
  <c r="D30" i="2" s="1"/>
  <c r="J36" i="2"/>
  <c r="D36" i="2" s="1"/>
  <c r="G52" i="2"/>
  <c r="I52" i="2"/>
  <c r="E52" i="2"/>
  <c r="E157" i="2"/>
  <c r="C159" i="2"/>
  <c r="H160" i="2"/>
  <c r="I166" i="2"/>
  <c r="G178" i="2"/>
  <c r="C178" i="2"/>
  <c r="I179" i="2"/>
  <c r="J161" i="2" s="1"/>
  <c r="G179" i="2"/>
  <c r="C143" i="2"/>
  <c r="G153" i="2"/>
  <c r="F143" i="2"/>
  <c r="H157" i="2" l="1"/>
  <c r="E140" i="2"/>
  <c r="E164" i="2" s="1"/>
  <c r="D20" i="2"/>
  <c r="D25" i="2"/>
  <c r="C24" i="2"/>
  <c r="D26" i="2"/>
  <c r="H32" i="2"/>
  <c r="D32" i="2" s="1"/>
  <c r="C28" i="2"/>
  <c r="H97" i="2"/>
  <c r="D145" i="2"/>
  <c r="C153" i="2"/>
  <c r="C157" i="2"/>
  <c r="G77" i="2"/>
  <c r="G101" i="2" s="1"/>
  <c r="F87" i="2"/>
  <c r="C90" i="2"/>
  <c r="D168" i="2"/>
  <c r="D34" i="2"/>
  <c r="F96" i="2"/>
  <c r="D151" i="2"/>
  <c r="H24" i="2"/>
  <c r="H15" i="2" s="1"/>
  <c r="D18" i="2"/>
  <c r="D156" i="2"/>
  <c r="F88" i="2"/>
  <c r="F79" i="2"/>
  <c r="F78" i="2" s="1"/>
  <c r="D24" i="2"/>
  <c r="C20" i="2"/>
  <c r="D159" i="2"/>
  <c r="H153" i="2"/>
  <c r="D148" i="2"/>
  <c r="F82" i="2"/>
  <c r="D103" i="2"/>
  <c r="E77" i="2"/>
  <c r="E101" i="2" s="1"/>
  <c r="E107" i="2" s="1"/>
  <c r="F107" i="2" s="1"/>
  <c r="G15" i="2"/>
  <c r="G39" i="2" s="1"/>
  <c r="H39" i="2" s="1"/>
  <c r="D150" i="2"/>
  <c r="D149" i="2" s="1"/>
  <c r="F80" i="2"/>
  <c r="F153" i="2"/>
  <c r="D154" i="2"/>
  <c r="E170" i="2"/>
  <c r="F164" i="2"/>
  <c r="J164" i="2"/>
  <c r="I170" i="2"/>
  <c r="J170" i="2" s="1"/>
  <c r="J171" i="2" s="1"/>
  <c r="D43" i="2"/>
  <c r="F41" i="2"/>
  <c r="G167" i="2"/>
  <c r="F166" i="2"/>
  <c r="C78" i="2"/>
  <c r="G163" i="2"/>
  <c r="H99" i="2"/>
  <c r="D99" i="2" s="1"/>
  <c r="H100" i="2"/>
  <c r="D100" i="2" s="1"/>
  <c r="H96" i="2"/>
  <c r="H98" i="2"/>
  <c r="F94" i="2"/>
  <c r="H92" i="2"/>
  <c r="H82" i="2"/>
  <c r="D158" i="2"/>
  <c r="F157" i="2"/>
  <c r="D157" i="2" s="1"/>
  <c r="J98" i="2"/>
  <c r="J101" i="2" s="1"/>
  <c r="F92" i="2"/>
  <c r="D143" i="2"/>
  <c r="G107" i="2"/>
  <c r="H101" i="2"/>
  <c r="H94" i="2"/>
  <c r="D105" i="2"/>
  <c r="F97" i="2"/>
  <c r="D97" i="2" s="1"/>
  <c r="H93" i="2"/>
  <c r="D160" i="2"/>
  <c r="F28" i="2"/>
  <c r="D28" i="2" s="1"/>
  <c r="D29" i="2"/>
  <c r="C19" i="2"/>
  <c r="I18" i="2"/>
  <c r="F149" i="2"/>
  <c r="C149" i="2"/>
  <c r="H149" i="2"/>
  <c r="F93" i="2"/>
  <c r="J107" i="2"/>
  <c r="J108" i="2" s="1"/>
  <c r="I115" i="2"/>
  <c r="H88" i="2"/>
  <c r="F83" i="2"/>
  <c r="D83" i="2" s="1"/>
  <c r="H87" i="2"/>
  <c r="G144" i="2"/>
  <c r="D17" i="2"/>
  <c r="F16" i="2"/>
  <c r="F47" i="2"/>
  <c r="H91" i="2"/>
  <c r="F85" i="2"/>
  <c r="F91" i="2"/>
  <c r="G161" i="2"/>
  <c r="F95" i="2"/>
  <c r="D95" i="2" s="1"/>
  <c r="F172" i="2"/>
  <c r="F141" i="2"/>
  <c r="D142" i="2"/>
  <c r="H85" i="2"/>
  <c r="E15" i="2"/>
  <c r="H80" i="2"/>
  <c r="H78" i="2" s="1"/>
  <c r="D35" i="2"/>
  <c r="G162" i="2"/>
  <c r="D88" i="2" l="1"/>
  <c r="D82" i="2"/>
  <c r="F86" i="2"/>
  <c r="D96" i="2"/>
  <c r="D79" i="2"/>
  <c r="D78" i="2" s="1"/>
  <c r="F109" i="2"/>
  <c r="F110" i="2" s="1"/>
  <c r="E115" i="2"/>
  <c r="G45" i="2"/>
  <c r="H45" i="2" s="1"/>
  <c r="G53" i="2" s="1"/>
  <c r="H86" i="2"/>
  <c r="D86" i="2" s="1"/>
  <c r="D93" i="2"/>
  <c r="D94" i="2"/>
  <c r="C107" i="2"/>
  <c r="D107" i="2" s="1"/>
  <c r="D92" i="2"/>
  <c r="D98" i="2"/>
  <c r="D153" i="2"/>
  <c r="C77" i="2"/>
  <c r="H161" i="2"/>
  <c r="D161" i="2" s="1"/>
  <c r="C161" i="2"/>
  <c r="D91" i="2"/>
  <c r="F90" i="2"/>
  <c r="D85" i="2"/>
  <c r="G166" i="2"/>
  <c r="C166" i="2" s="1"/>
  <c r="C167" i="2"/>
  <c r="H167" i="2"/>
  <c r="F15" i="2"/>
  <c r="D80" i="2"/>
  <c r="H163" i="2"/>
  <c r="D163" i="2" s="1"/>
  <c r="C163" i="2"/>
  <c r="C144" i="2"/>
  <c r="H144" i="2"/>
  <c r="G141" i="2"/>
  <c r="G140" i="2" s="1"/>
  <c r="G164" i="2" s="1"/>
  <c r="F117" i="2"/>
  <c r="F108" i="2"/>
  <c r="F140" i="2"/>
  <c r="F170" i="2"/>
  <c r="H162" i="2"/>
  <c r="D162" i="2" s="1"/>
  <c r="C162" i="2"/>
  <c r="C172" i="2"/>
  <c r="H90" i="2"/>
  <c r="J180" i="2"/>
  <c r="J173" i="2"/>
  <c r="J176" i="2" s="1"/>
  <c r="C47" i="2"/>
  <c r="I17" i="2"/>
  <c r="C18" i="2"/>
  <c r="E39" i="2"/>
  <c r="D16" i="2"/>
  <c r="J117" i="2"/>
  <c r="J110" i="2"/>
  <c r="J113" i="2" s="1"/>
  <c r="G115" i="2"/>
  <c r="H107" i="2"/>
  <c r="F49" i="2"/>
  <c r="C49" i="2" s="1"/>
  <c r="D41" i="2"/>
  <c r="D87" i="2"/>
  <c r="H46" i="2" l="1"/>
  <c r="H51" i="2" s="1"/>
  <c r="C109" i="2"/>
  <c r="C115" i="2"/>
  <c r="H48" i="2"/>
  <c r="H77" i="2"/>
  <c r="D90" i="2"/>
  <c r="D77" i="2" s="1"/>
  <c r="G170" i="2"/>
  <c r="H164" i="2"/>
  <c r="D164" i="2" s="1"/>
  <c r="F173" i="2"/>
  <c r="F171" i="2"/>
  <c r="D144" i="2"/>
  <c r="H141" i="2"/>
  <c r="C141" i="2"/>
  <c r="D15" i="2"/>
  <c r="F77" i="2"/>
  <c r="F101" i="2" s="1"/>
  <c r="C117" i="2"/>
  <c r="E45" i="2"/>
  <c r="F39" i="2"/>
  <c r="H110" i="2"/>
  <c r="H108" i="2"/>
  <c r="H112" i="2" s="1"/>
  <c r="H117" i="2"/>
  <c r="F113" i="2"/>
  <c r="C113" i="2" s="1"/>
  <c r="H166" i="2"/>
  <c r="D166" i="2" s="1"/>
  <c r="D167" i="2"/>
  <c r="I16" i="2"/>
  <c r="C17" i="2"/>
  <c r="F112" i="2"/>
  <c r="C112" i="2" s="1"/>
  <c r="C101" i="2"/>
  <c r="H55" i="2" l="1"/>
  <c r="H50" i="2"/>
  <c r="H140" i="2"/>
  <c r="D141" i="2"/>
  <c r="D101" i="2"/>
  <c r="F180" i="2"/>
  <c r="F175" i="2"/>
  <c r="C175" i="2" s="1"/>
  <c r="C108" i="2"/>
  <c r="F176" i="2"/>
  <c r="C176" i="2" s="1"/>
  <c r="C140" i="2"/>
  <c r="H170" i="2"/>
  <c r="C170" i="2"/>
  <c r="I15" i="2"/>
  <c r="C16" i="2"/>
  <c r="H113" i="2"/>
  <c r="C110" i="2"/>
  <c r="F45" i="2"/>
  <c r="H173" i="2" l="1"/>
  <c r="H171" i="2"/>
  <c r="C164" i="2"/>
  <c r="F46" i="2"/>
  <c r="F48" i="2"/>
  <c r="E53" i="2"/>
  <c r="C183" i="2"/>
  <c r="D170" i="2"/>
  <c r="I39" i="2"/>
  <c r="C15" i="2"/>
  <c r="D140" i="2"/>
  <c r="J39" i="2" l="1"/>
  <c r="D39" i="2" s="1"/>
  <c r="I45" i="2"/>
  <c r="C39" i="2"/>
  <c r="F51" i="2"/>
  <c r="C51" i="2" s="1"/>
  <c r="F55" i="2"/>
  <c r="F50" i="2"/>
  <c r="C50" i="2" s="1"/>
  <c r="H180" i="2"/>
  <c r="H175" i="2"/>
  <c r="C171" i="2"/>
  <c r="H176" i="2"/>
  <c r="C173" i="2"/>
  <c r="C180" i="2" l="1"/>
  <c r="J45" i="2"/>
  <c r="C45" i="2"/>
  <c r="C58" i="2" l="1"/>
  <c r="J46" i="2"/>
  <c r="J48" i="2"/>
  <c r="I53" i="2"/>
  <c r="C53" i="2" s="1"/>
  <c r="D45" i="2"/>
  <c r="D46" i="2" l="1"/>
  <c r="J51" i="2"/>
  <c r="C48" i="2"/>
  <c r="J55" i="2"/>
  <c r="C46" i="2"/>
  <c r="D55" i="2" l="1"/>
  <c r="C55" i="2"/>
</calcChain>
</file>

<file path=xl/sharedStrings.xml><?xml version="1.0" encoding="utf-8"?>
<sst xmlns="http://schemas.openxmlformats.org/spreadsheetml/2006/main" count="327" uniqueCount="111">
  <si>
    <t>Додаток 11</t>
  </si>
  <si>
    <t>до Порядку розгляду органами місцевого</t>
  </si>
  <si>
    <t>самоврядування розрахунків тарифів</t>
  </si>
  <si>
    <t>на теплову енергію, її виробництво,</t>
  </si>
  <si>
    <t>транспортування та постачання, а також</t>
  </si>
  <si>
    <t>розрахунків тарифів на комунальні послуги,</t>
  </si>
  <si>
    <t>поданих для їх встановлення</t>
  </si>
  <si>
    <t>(підпункт 1 пункту 3 розділу ІІ)</t>
  </si>
  <si>
    <t>Структура</t>
  </si>
  <si>
    <t>тарифу на теплову енергію/послугу</t>
  </si>
  <si>
    <t>№ з/п</t>
  </si>
  <si>
    <t>Показники</t>
  </si>
  <si>
    <t>Для потреб населення по вулиці Соборна,46</t>
  </si>
  <si>
    <t>Теплова енергія</t>
  </si>
  <si>
    <t>Виробництво теплової енергії</t>
  </si>
  <si>
    <t>Транспортування теплової енергії</t>
  </si>
  <si>
    <t>Постачання теплової енергії</t>
  </si>
  <si>
    <t>грн на рік без ПДВ</t>
  </si>
  <si>
    <t>грн/Гкал без ПДВ</t>
  </si>
  <si>
    <t>Планована виробнича собівартість, зокрема:</t>
  </si>
  <si>
    <t>1.1.</t>
  </si>
  <si>
    <t>Прямі матеріальні витрати,зокремаі:</t>
  </si>
  <si>
    <t>1.1.1.</t>
  </si>
  <si>
    <t>паливо</t>
  </si>
  <si>
    <t>1.1.2.</t>
  </si>
  <si>
    <t>електроенергія</t>
  </si>
  <si>
    <t>1.1.3.</t>
  </si>
  <si>
    <t>покупна теплова енергія</t>
  </si>
  <si>
    <t>1.1.4.</t>
  </si>
  <si>
    <t xml:space="preserve">вода для технологічних потреб та водовідведення </t>
  </si>
  <si>
    <t>1.1.5</t>
  </si>
  <si>
    <t>хімреактиви (сіль, матеріали)</t>
  </si>
  <si>
    <t>1.1.6.</t>
  </si>
  <si>
    <t xml:space="preserve"> хімпідготовка</t>
  </si>
  <si>
    <t>1.2.</t>
  </si>
  <si>
    <t>Прямі витрати на оплату праці</t>
  </si>
  <si>
    <t>1.3.</t>
  </si>
  <si>
    <t>Інші прямі витрати, зокрема:</t>
  </si>
  <si>
    <t>1.3.1.</t>
  </si>
  <si>
    <t>відрахування  на соціальні заходи</t>
  </si>
  <si>
    <t>1.3.2.</t>
  </si>
  <si>
    <t xml:space="preserve">амортизаційні відрахування </t>
  </si>
  <si>
    <t>1.3.3.</t>
  </si>
  <si>
    <t>витрати на виконання планово - попереджувальних робіт, матеріали для підготовки до опалювального сезону</t>
  </si>
  <si>
    <t>1.4.</t>
  </si>
  <si>
    <t>Загальновиробничі витрати, зокрема:</t>
  </si>
  <si>
    <t>1.4.1.</t>
  </si>
  <si>
    <t>витрати на оплату праці</t>
  </si>
  <si>
    <t>1.4.2.</t>
  </si>
  <si>
    <t>1.4.3.</t>
  </si>
  <si>
    <t>інші витрати</t>
  </si>
  <si>
    <t>Адміністративні витрати, зокрема:</t>
  </si>
  <si>
    <t>2.1.</t>
  </si>
  <si>
    <t>2.2.</t>
  </si>
  <si>
    <t>відрахування на соціальні заходи</t>
  </si>
  <si>
    <t>2.3.</t>
  </si>
  <si>
    <t>Витрати на збут</t>
  </si>
  <si>
    <t>Інші операційні витрати</t>
  </si>
  <si>
    <t>Фінансові витрати</t>
  </si>
  <si>
    <t>Повна собівартість</t>
  </si>
  <si>
    <t>Витрати на відшкодування втрат</t>
  </si>
  <si>
    <t>Розрахунковий прибуток</t>
  </si>
  <si>
    <t>8.1.</t>
  </si>
  <si>
    <t>податок на прибуток</t>
  </si>
  <si>
    <t>8.2.</t>
  </si>
  <si>
    <t>на розвиток виробництва (виробничі інвестиції)</t>
  </si>
  <si>
    <t>8.3.</t>
  </si>
  <si>
    <t>інше використання прибутку</t>
  </si>
  <si>
    <t>Вартість теплової енергії за відповідними тарифами</t>
  </si>
  <si>
    <t>Тарифи на теплову енергію, грн./Гкал, у т.ч.:</t>
  </si>
  <si>
    <t>10.1</t>
  </si>
  <si>
    <t>паливна складова</t>
  </si>
  <si>
    <t>10.2</t>
  </si>
  <si>
    <t>решта витрат, крім паливної складової</t>
  </si>
  <si>
    <t>10.3</t>
  </si>
  <si>
    <t>розрахунковий прибуток</t>
  </si>
  <si>
    <t>11.</t>
  </si>
  <si>
    <t>Паливна складова, %</t>
  </si>
  <si>
    <t>12.</t>
  </si>
  <si>
    <t>Решта витрат, крім паливної складової, %</t>
  </si>
  <si>
    <t>13.</t>
  </si>
  <si>
    <t>Розрахунковий прибуток, %</t>
  </si>
  <si>
    <t>14.</t>
  </si>
  <si>
    <t>Річні планові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у т. ч.: </t>
  </si>
  <si>
    <t>15.</t>
  </si>
  <si>
    <t>Обсяг відпуску теплової енергії Власним споживачам, Гкал</t>
  </si>
  <si>
    <t>16.</t>
  </si>
  <si>
    <t>Тарифи на теплову енергію, грн./Гкал,з ПДВ:</t>
  </si>
  <si>
    <t>17.</t>
  </si>
  <si>
    <t>Опалювальна площа, м²</t>
  </si>
  <si>
    <t>18.</t>
  </si>
  <si>
    <t>Теплове навантаження,Гкал</t>
  </si>
  <si>
    <t>19.</t>
  </si>
  <si>
    <t>Тариф на теплову енергію, грн/м², з ПДВ</t>
  </si>
  <si>
    <t>Директор КП "Борщагівка" Борщагівської сільської ради Бучанського району Київської області</t>
  </si>
  <si>
    <t>П.М. Педорич</t>
  </si>
  <si>
    <t xml:space="preserve">Головний інженер </t>
  </si>
  <si>
    <t>Н.Б. Дячук</t>
  </si>
  <si>
    <t xml:space="preserve">Провідний економіст </t>
  </si>
  <si>
    <t>С.С. Рибак</t>
  </si>
  <si>
    <t xml:space="preserve">borshagovka_kp@ ukr.net </t>
  </si>
  <si>
    <t>380(96)4723945</t>
  </si>
  <si>
    <t>з постачання теплової енергії  КП «Борщагівка» Борщагівської сільської ради Бучанського району Київської області з 01.10.2022р. По 30.09.2023р. (місце знадходження котельні с. Петропавлівська Борщагівка, вул. Шкільна,7 -бюджетні установи  по вулиці  Шкільна)</t>
  </si>
  <si>
    <t>Для потреб бюджетних установ по вулиці Шкільна</t>
  </si>
  <si>
    <t>Для потреб інші організації по вулиці Соборна,46</t>
  </si>
  <si>
    <t>Обсяг відпуску теплової енергії із колекторів власних котелень, Гкал</t>
  </si>
  <si>
    <t>Провідний економіст</t>
  </si>
  <si>
    <t>Петро ПЕДОРИЧ</t>
  </si>
  <si>
    <t>Назар ДЯЧУК</t>
  </si>
  <si>
    <t>Світлана РИБАК</t>
  </si>
  <si>
    <r>
      <t xml:space="preserve">з постачання теплової енергії  КП «Борщагівка» Борщагівської сільської ради Бучанського району Київської області </t>
    </r>
    <r>
      <rPr>
        <b/>
        <u/>
        <sz val="12"/>
        <color theme="1"/>
        <rFont val="Times New Roman"/>
        <family val="1"/>
        <charset val="204"/>
      </rPr>
      <t xml:space="preserve">з 01.10.2025р. по 30.09.2026р. </t>
    </r>
    <r>
      <rPr>
        <b/>
        <sz val="12"/>
        <color theme="1"/>
        <rFont val="Times New Roman"/>
        <family val="1"/>
        <charset val="204"/>
      </rPr>
      <t>(місце знадходження котельні с. Софіївська  Борщагівка, вул. Соборна46)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</si>
</sst>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Arial Cyr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/>
    <xf numFmtId="2" fontId="3" fillId="0" borderId="0" xfId="0" applyNumberFormat="1" applyFont="1" applyFill="1" applyAlignment="1">
      <alignment wrapText="1"/>
    </xf>
    <xf numFmtId="2" fontId="1" fillId="0" borderId="0" xfId="0" applyNumberFormat="1" applyFont="1" applyFill="1" applyAlignment="1">
      <alignment horizontal="right" vertical="center" wrapText="1"/>
    </xf>
    <xf numFmtId="2" fontId="1" fillId="0" borderId="0" xfId="0" applyNumberFormat="1" applyFont="1" applyFill="1" applyAlignment="1">
      <alignment vertical="center" wrapText="1"/>
    </xf>
    <xf numFmtId="2" fontId="4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vertical="center" wrapText="1"/>
    </xf>
    <xf numFmtId="2" fontId="7" fillId="0" borderId="9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vertical="center" wrapText="1"/>
    </xf>
    <xf numFmtId="2" fontId="6" fillId="0" borderId="12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center" wrapText="1"/>
    </xf>
    <xf numFmtId="2" fontId="7" fillId="0" borderId="13" xfId="0" applyNumberFormat="1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2" fontId="7" fillId="0" borderId="15" xfId="0" applyNumberFormat="1" applyFont="1" applyFill="1" applyBorder="1" applyAlignment="1">
      <alignment vertical="center" wrapText="1"/>
    </xf>
    <xf numFmtId="2" fontId="7" fillId="0" borderId="15" xfId="0" applyNumberFormat="1" applyFont="1" applyFill="1" applyBorder="1" applyAlignment="1">
      <alignment horizontal="center" vertical="center" wrapText="1"/>
    </xf>
    <xf numFmtId="2" fontId="6" fillId="0" borderId="15" xfId="0" applyNumberFormat="1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>
      <alignment horizontal="center" vertical="center" wrapText="1"/>
    </xf>
    <xf numFmtId="2" fontId="6" fillId="0" borderId="13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1" fontId="7" fillId="0" borderId="17" xfId="0" applyNumberFormat="1" applyFont="1" applyFill="1" applyBorder="1" applyAlignment="1">
      <alignment horizontal="center" vertical="center" wrapText="1"/>
    </xf>
    <xf numFmtId="2" fontId="7" fillId="0" borderId="18" xfId="0" applyNumberFormat="1" applyFont="1" applyFill="1" applyBorder="1" applyAlignment="1">
      <alignment vertical="center" wrapText="1"/>
    </xf>
    <xf numFmtId="2" fontId="7" fillId="0" borderId="18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wrapText="1"/>
    </xf>
    <xf numFmtId="2" fontId="7" fillId="0" borderId="6" xfId="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wrapText="1"/>
    </xf>
    <xf numFmtId="2" fontId="4" fillId="0" borderId="0" xfId="0" applyNumberFormat="1" applyFont="1" applyFill="1" applyAlignment="1">
      <alignment wrapText="1"/>
    </xf>
    <xf numFmtId="2" fontId="4" fillId="0" borderId="1" xfId="0" applyNumberFormat="1" applyFont="1" applyFill="1" applyBorder="1" applyAlignment="1">
      <alignment horizontal="left" vertical="center" wrapText="1"/>
    </xf>
    <xf numFmtId="2" fontId="4" fillId="0" borderId="0" xfId="0" applyNumberFormat="1" applyFont="1" applyFill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wrapText="1"/>
    </xf>
    <xf numFmtId="2" fontId="4" fillId="0" borderId="7" xfId="0" applyNumberFormat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wrapText="1"/>
    </xf>
    <xf numFmtId="2" fontId="4" fillId="0" borderId="12" xfId="0" applyNumberFormat="1" applyFont="1" applyFill="1" applyBorder="1" applyAlignment="1">
      <alignment horizontal="center" wrapText="1"/>
    </xf>
    <xf numFmtId="2" fontId="4" fillId="0" borderId="13" xfId="0" applyNumberFormat="1" applyFont="1" applyFill="1" applyBorder="1" applyAlignment="1">
      <alignment wrapText="1"/>
    </xf>
    <xf numFmtId="1" fontId="4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wrapText="1"/>
    </xf>
    <xf numFmtId="2" fontId="3" fillId="0" borderId="0" xfId="0" applyNumberFormat="1" applyFont="1" applyFill="1" applyAlignment="1">
      <alignment horizontal="center" vertical="center" wrapText="1"/>
    </xf>
    <xf numFmtId="2" fontId="7" fillId="0" borderId="5" xfId="0" applyNumberFormat="1" applyFont="1" applyFill="1" applyBorder="1" applyAlignment="1">
      <alignment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wrapText="1"/>
    </xf>
    <xf numFmtId="2" fontId="7" fillId="0" borderId="19" xfId="0" applyNumberFormat="1" applyFont="1" applyFill="1" applyBorder="1" applyAlignment="1">
      <alignment vertical="center" wrapText="1"/>
    </xf>
    <xf numFmtId="2" fontId="7" fillId="0" borderId="7" xfId="0" applyNumberFormat="1" applyFont="1" applyFill="1" applyBorder="1" applyAlignment="1">
      <alignment vertical="center" wrapText="1"/>
    </xf>
    <xf numFmtId="2" fontId="4" fillId="0" borderId="0" xfId="0" applyNumberFormat="1" applyFont="1" applyFill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righ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5;&#1082;&#1086;&#1085;&#1086;&#1084;&#1110;&#1089;&#1090;/&#1054;&#1055;&#1040;&#1051;&#1045;&#1053;&#1053;&#1071;/&#1058;&#1040;&#1056;&#1048;&#1060;%20%202025%20%202026%20&#1088;&#1086;&#1082;&#1080;/&#1057;&#1086;&#1073;&#1086;&#1088;&#1085;&#1072;,46/&#1058;&#1040;&#1056;&#1048;&#1060;%20-%20&#1057;&#1054;&#1041;&#1054;&#1056;&#1053;&#1040;,46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.2РозТарВТЕ "/>
      <sheetName val=" Д.3_Тар_ТТЕ"/>
      <sheetName val="Д.4_Тар_ПТЕ"/>
      <sheetName val=" Д5 Тар_ТЕ"/>
      <sheetName val=" Д.7 План В Т П ТЕ"/>
      <sheetName val=" Д.8_паливо"/>
      <sheetName val=" Д.9Ел_ЕнЗ"/>
      <sheetName val=" Д.10_Хар.Ліц."/>
      <sheetName val="Д11Структ"/>
      <sheetName val=" Д.12_Будинки"/>
      <sheetName val="13 Вхід_дані"/>
      <sheetName val="14 Пр._навант. "/>
      <sheetName val="15 Річ_план_ВТП_ТЕ "/>
      <sheetName val="16 Тариф_ЦО_ГВП"/>
      <sheetName val="17 Тариф_ТЕ_1ст"/>
      <sheetName val="18 Витрати на кап_інвестиції"/>
      <sheetName val="19 Бази_Розподілу"/>
      <sheetName val="20 Повна собів"/>
      <sheetName val="21 Прямі В Т П Те"/>
      <sheetName val="22 Заг вироб"/>
      <sheetName val="23 Адмін"/>
      <sheetName val="24 Збут послуг"/>
      <sheetName val="25 Паливо"/>
      <sheetName val="26 Електр_енерг"/>
      <sheetName val="27 Вода_Водовід"/>
      <sheetName val="28 Мат_витр"/>
      <sheetName val="29 Охорон_ прац"/>
      <sheetName val="30 Амортизація "/>
      <sheetName val="31 ЗП_Всього по під-ву"/>
      <sheetName val="32 ЗП_Прям Виробнич"/>
      <sheetName val="33 ЗП_Заг вироб"/>
      <sheetName val="34 ЗП_Адміністр"/>
      <sheetName val="35 ЗП_абон.служб"/>
      <sheetName val="36 Зв'язок"/>
      <sheetName val="37 Подат_Збори"/>
      <sheetName val="38 Ремонти"/>
      <sheetName val="=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5">
          <cell r="C35">
            <v>5.9835616438356167</v>
          </cell>
        </row>
      </sheetData>
      <sheetData sheetId="11">
        <row r="9">
          <cell r="D9">
            <v>5.9929608677083281E-2</v>
          </cell>
          <cell r="N9">
            <v>9302.2999999999993</v>
          </cell>
        </row>
        <row r="11">
          <cell r="D11">
            <v>3.6841987142567697E-3</v>
          </cell>
          <cell r="N11">
            <v>246.39999999999998</v>
          </cell>
        </row>
      </sheetData>
      <sheetData sheetId="12">
        <row r="11">
          <cell r="C11">
            <v>581.920335749434</v>
          </cell>
        </row>
        <row r="23">
          <cell r="C23">
            <v>581.920335749434</v>
          </cell>
        </row>
        <row r="25">
          <cell r="C25">
            <v>0</v>
          </cell>
        </row>
        <row r="27">
          <cell r="C27">
            <v>35.773805304150947</v>
          </cell>
        </row>
      </sheetData>
      <sheetData sheetId="13"/>
      <sheetData sheetId="14"/>
      <sheetData sheetId="15">
        <row r="18">
          <cell r="D18">
            <v>0</v>
          </cell>
          <cell r="E18">
            <v>0</v>
          </cell>
          <cell r="F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</row>
        <row r="26">
          <cell r="D26">
            <v>0</v>
          </cell>
          <cell r="E26">
            <v>0</v>
          </cell>
          <cell r="F26">
            <v>0</v>
          </cell>
        </row>
      </sheetData>
      <sheetData sheetId="16"/>
      <sheetData sheetId="17">
        <row r="9">
          <cell r="G9">
            <v>0</v>
          </cell>
          <cell r="H9">
            <v>61.722107816339992</v>
          </cell>
        </row>
        <row r="10">
          <cell r="F10">
            <v>121.64754609715008</v>
          </cell>
          <cell r="G10">
            <v>0</v>
          </cell>
          <cell r="H10">
            <v>7.4783357144627969</v>
          </cell>
        </row>
        <row r="11">
          <cell r="F11">
            <v>1.5103669930382892E-3</v>
          </cell>
          <cell r="G11">
            <v>0</v>
          </cell>
          <cell r="H11">
            <v>9.285046668317986E-5</v>
          </cell>
        </row>
        <row r="12">
          <cell r="F12">
            <v>60.22542579969015</v>
          </cell>
          <cell r="G12">
            <v>0</v>
          </cell>
          <cell r="H12">
            <v>3.7023842003098451</v>
          </cell>
        </row>
        <row r="13">
          <cell r="F13">
            <v>325.8401079857627</v>
          </cell>
          <cell r="G13">
            <v>0</v>
          </cell>
          <cell r="H13">
            <v>20.031162114921042</v>
          </cell>
        </row>
        <row r="15">
          <cell r="F15">
            <v>71.6848237568678</v>
          </cell>
          <cell r="G15">
            <v>0</v>
          </cell>
          <cell r="H15">
            <v>4.4068556652826292</v>
          </cell>
        </row>
        <row r="16">
          <cell r="F16">
            <v>0</v>
          </cell>
          <cell r="G16">
            <v>0</v>
          </cell>
          <cell r="H16">
            <v>0.01</v>
          </cell>
        </row>
        <row r="17">
          <cell r="H17">
            <v>0</v>
          </cell>
        </row>
        <row r="19">
          <cell r="F19">
            <v>53.000095197376382</v>
          </cell>
          <cell r="G19"/>
          <cell r="H19">
            <v>3.2582038643667599</v>
          </cell>
        </row>
        <row r="20">
          <cell r="F20">
            <v>11.660020943422802</v>
          </cell>
          <cell r="G20"/>
          <cell r="H20">
            <v>0.71680485016068707</v>
          </cell>
        </row>
        <row r="21">
          <cell r="F21">
            <v>226.59240876132949</v>
          </cell>
          <cell r="G21"/>
          <cell r="H21">
            <v>13.929866712746637</v>
          </cell>
        </row>
        <row r="22">
          <cell r="F22">
            <v>271.76382480200624</v>
          </cell>
          <cell r="G22">
            <v>0</v>
          </cell>
        </row>
        <row r="23">
          <cell r="F23">
            <v>212.2905525374847</v>
          </cell>
          <cell r="G23"/>
          <cell r="H23">
            <v>13.050653891663712</v>
          </cell>
        </row>
        <row r="24">
          <cell r="F24">
            <v>46.703921558246634</v>
          </cell>
          <cell r="G24"/>
          <cell r="H24">
            <v>2.8711438561660168</v>
          </cell>
        </row>
        <row r="25">
          <cell r="F25">
            <v>12.769350706274894</v>
          </cell>
          <cell r="G25"/>
          <cell r="H25">
            <v>0.78500137899184042</v>
          </cell>
        </row>
        <row r="40">
          <cell r="G40">
            <v>0</v>
          </cell>
        </row>
        <row r="41">
          <cell r="F41">
            <v>51.479094891151739</v>
          </cell>
          <cell r="G41">
            <v>0</v>
          </cell>
          <cell r="H41">
            <v>3.1646997101385712</v>
          </cell>
        </row>
        <row r="42">
          <cell r="F42">
            <v>42.170457394203083</v>
          </cell>
          <cell r="G42">
            <v>0</v>
          </cell>
          <cell r="H42">
            <v>2.592447178296915</v>
          </cell>
        </row>
        <row r="44">
          <cell r="F44">
            <v>0</v>
          </cell>
          <cell r="G44">
            <v>0</v>
          </cell>
          <cell r="H44">
            <v>0</v>
          </cell>
        </row>
        <row r="46">
          <cell r="F46">
            <v>0</v>
          </cell>
          <cell r="G46">
            <v>0</v>
          </cell>
          <cell r="H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</row>
        <row r="50">
          <cell r="F50">
            <v>4.3804576050366171</v>
          </cell>
          <cell r="G50">
            <v>0</v>
          </cell>
          <cell r="H50">
            <v>0.26929053322024188</v>
          </cell>
        </row>
        <row r="51">
          <cell r="F51">
            <v>0.96370067310805563</v>
          </cell>
          <cell r="G51">
            <v>0</v>
          </cell>
          <cell r="H51">
            <v>5.9243917308453208E-2</v>
          </cell>
        </row>
        <row r="52">
          <cell r="F52">
            <v>20.119970761568155</v>
          </cell>
          <cell r="G52">
            <v>0</v>
          </cell>
          <cell r="H52">
            <v>1.2368839384562593</v>
          </cell>
        </row>
        <row r="53">
          <cell r="F53">
            <v>22.768360666089073</v>
          </cell>
          <cell r="G53">
            <v>0</v>
          </cell>
        </row>
        <row r="54">
          <cell r="F54">
            <v>17.753300061280115</v>
          </cell>
          <cell r="G54">
            <v>0</v>
          </cell>
          <cell r="H54">
            <v>1.0913918295714478</v>
          </cell>
        </row>
        <row r="55">
          <cell r="F55">
            <v>3.9057260134816261</v>
          </cell>
          <cell r="G55">
            <v>0</v>
          </cell>
          <cell r="H55">
            <v>0.24010620250571854</v>
          </cell>
        </row>
        <row r="56">
          <cell r="F56">
            <v>1.1093345913273316</v>
          </cell>
          <cell r="G56">
            <v>0</v>
          </cell>
          <cell r="H56">
            <v>6.8196825663765129E-2</v>
          </cell>
        </row>
        <row r="88">
          <cell r="F88">
            <v>3.5137387546475954E-2</v>
          </cell>
        </row>
        <row r="89">
          <cell r="F89">
            <v>47.91540304443356</v>
          </cell>
          <cell r="G89">
            <v>0</v>
          </cell>
        </row>
        <row r="113">
          <cell r="H113">
            <v>2.9456202065424302</v>
          </cell>
        </row>
      </sheetData>
      <sheetData sheetId="18"/>
      <sheetData sheetId="19"/>
      <sheetData sheetId="20"/>
      <sheetData sheetId="21"/>
      <sheetData sheetId="22">
        <row r="14">
          <cell r="D14">
            <v>526.00260156653997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tabSelected="1" view="pageBreakPreview" topLeftCell="A171" zoomScale="80" zoomScaleNormal="100" zoomScaleSheetLayoutView="80" workbookViewId="0">
      <selection activeCell="M139" sqref="M139"/>
    </sheetView>
  </sheetViews>
  <sheetFormatPr defaultColWidth="9.109375" defaultRowHeight="15" x14ac:dyDescent="0.25"/>
  <cols>
    <col min="1" max="1" width="5.88671875" style="1" customWidth="1"/>
    <col min="2" max="2" width="49.33203125" style="1" customWidth="1"/>
    <col min="3" max="10" width="11.6640625" style="1" customWidth="1"/>
    <col min="11" max="16384" width="9.109375" style="1"/>
  </cols>
  <sheetData>
    <row r="1" spans="1:10" ht="19.5" customHeight="1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9.5" customHeight="1" x14ac:dyDescent="0.25">
      <c r="A2" s="2"/>
      <c r="B2" s="2"/>
      <c r="C2" s="2"/>
      <c r="D2" s="2"/>
      <c r="E2" s="2"/>
      <c r="F2" s="80" t="s">
        <v>1</v>
      </c>
      <c r="G2" s="80"/>
      <c r="H2" s="80"/>
      <c r="I2" s="80"/>
      <c r="J2" s="80"/>
    </row>
    <row r="3" spans="1:10" ht="19.5" customHeight="1" x14ac:dyDescent="0.25">
      <c r="A3" s="3"/>
      <c r="B3" s="3"/>
      <c r="C3" s="3"/>
      <c r="D3" s="3"/>
      <c r="E3" s="3"/>
      <c r="F3" s="80" t="s">
        <v>2</v>
      </c>
      <c r="G3" s="80"/>
      <c r="H3" s="80"/>
      <c r="I3" s="80"/>
      <c r="J3" s="80"/>
    </row>
    <row r="4" spans="1:10" ht="19.5" customHeight="1" x14ac:dyDescent="0.25">
      <c r="A4" s="3"/>
      <c r="B4" s="3"/>
      <c r="C4" s="3"/>
      <c r="D4" s="3"/>
      <c r="E4" s="3"/>
      <c r="F4" s="80" t="s">
        <v>3</v>
      </c>
      <c r="G4" s="80"/>
      <c r="H4" s="80"/>
      <c r="I4" s="80"/>
      <c r="J4" s="80"/>
    </row>
    <row r="5" spans="1:10" ht="19.5" customHeight="1" x14ac:dyDescent="0.25">
      <c r="A5" s="4"/>
      <c r="B5" s="4"/>
      <c r="C5" s="4"/>
      <c r="D5" s="4"/>
      <c r="E5" s="4"/>
      <c r="F5" s="80" t="s">
        <v>4</v>
      </c>
      <c r="G5" s="80"/>
      <c r="H5" s="80"/>
      <c r="I5" s="80"/>
      <c r="J5" s="80"/>
    </row>
    <row r="6" spans="1:10" ht="19.5" customHeight="1" x14ac:dyDescent="0.25">
      <c r="A6" s="4"/>
      <c r="B6" s="4"/>
      <c r="C6" s="4"/>
      <c r="D6" s="4"/>
      <c r="E6" s="4"/>
      <c r="F6" s="80" t="s">
        <v>5</v>
      </c>
      <c r="G6" s="80"/>
      <c r="H6" s="80"/>
      <c r="I6" s="80"/>
      <c r="J6" s="80"/>
    </row>
    <row r="7" spans="1:10" ht="19.5" customHeight="1" x14ac:dyDescent="0.25">
      <c r="A7" s="4"/>
      <c r="B7" s="4"/>
      <c r="C7" s="4"/>
      <c r="D7" s="4"/>
      <c r="E7" s="4"/>
      <c r="F7" s="80" t="s">
        <v>6</v>
      </c>
      <c r="G7" s="80"/>
      <c r="H7" s="80"/>
      <c r="I7" s="80"/>
      <c r="J7" s="80"/>
    </row>
    <row r="8" spans="1:10" ht="19.5" customHeight="1" x14ac:dyDescent="0.25">
      <c r="A8" s="4"/>
      <c r="B8" s="4"/>
      <c r="C8" s="4"/>
      <c r="D8" s="4"/>
      <c r="E8" s="4"/>
      <c r="F8" s="80" t="s">
        <v>7</v>
      </c>
      <c r="G8" s="80"/>
      <c r="H8" s="80"/>
      <c r="I8" s="80"/>
      <c r="J8" s="80"/>
    </row>
    <row r="9" spans="1:10" ht="19.5" customHeight="1" x14ac:dyDescent="0.25">
      <c r="A9" s="77" t="s">
        <v>8</v>
      </c>
      <c r="B9" s="77"/>
      <c r="C9" s="77"/>
      <c r="D9" s="77"/>
      <c r="E9" s="77"/>
      <c r="F9" s="77"/>
      <c r="G9" s="77"/>
      <c r="H9" s="77"/>
      <c r="I9" s="77"/>
      <c r="J9" s="77"/>
    </row>
    <row r="10" spans="1:10" ht="19.5" customHeight="1" x14ac:dyDescent="0.25">
      <c r="A10" s="81" t="s">
        <v>9</v>
      </c>
      <c r="B10" s="81"/>
      <c r="C10" s="81"/>
      <c r="D10" s="81"/>
      <c r="E10" s="81"/>
      <c r="F10" s="81"/>
      <c r="G10" s="81"/>
      <c r="H10" s="81"/>
      <c r="I10" s="81"/>
      <c r="J10" s="81"/>
    </row>
    <row r="11" spans="1:10" ht="31.2" customHeight="1" thickBot="1" x14ac:dyDescent="0.3">
      <c r="A11" s="77" t="s">
        <v>110</v>
      </c>
      <c r="B11" s="77"/>
      <c r="C11" s="77"/>
      <c r="D11" s="77"/>
      <c r="E11" s="77"/>
      <c r="F11" s="77"/>
      <c r="G11" s="77"/>
      <c r="H11" s="77"/>
      <c r="I11" s="77"/>
      <c r="J11" s="77"/>
    </row>
    <row r="12" spans="1:10" ht="15.6" customHeight="1" x14ac:dyDescent="0.25">
      <c r="A12" s="82" t="s">
        <v>10</v>
      </c>
      <c r="B12" s="84" t="s">
        <v>11</v>
      </c>
      <c r="C12" s="85" t="s">
        <v>12</v>
      </c>
      <c r="D12" s="85"/>
      <c r="E12" s="85"/>
      <c r="F12" s="85"/>
      <c r="G12" s="85"/>
      <c r="H12" s="85"/>
      <c r="I12" s="85"/>
      <c r="J12" s="86"/>
    </row>
    <row r="13" spans="1:10" ht="31.2" customHeight="1" x14ac:dyDescent="0.25">
      <c r="A13" s="83"/>
      <c r="B13" s="78"/>
      <c r="C13" s="78" t="s">
        <v>13</v>
      </c>
      <c r="D13" s="78"/>
      <c r="E13" s="78" t="s">
        <v>14</v>
      </c>
      <c r="F13" s="78"/>
      <c r="G13" s="78" t="s">
        <v>15</v>
      </c>
      <c r="H13" s="78"/>
      <c r="I13" s="78" t="s">
        <v>16</v>
      </c>
      <c r="J13" s="79"/>
    </row>
    <row r="14" spans="1:10" ht="34.200000000000003" customHeight="1" x14ac:dyDescent="0.25">
      <c r="A14" s="83"/>
      <c r="B14" s="78"/>
      <c r="C14" s="5" t="s">
        <v>17</v>
      </c>
      <c r="D14" s="5" t="s">
        <v>18</v>
      </c>
      <c r="E14" s="5" t="s">
        <v>17</v>
      </c>
      <c r="F14" s="5" t="s">
        <v>18</v>
      </c>
      <c r="G14" s="5" t="s">
        <v>17</v>
      </c>
      <c r="H14" s="5" t="s">
        <v>18</v>
      </c>
      <c r="I14" s="5" t="s">
        <v>17</v>
      </c>
      <c r="J14" s="6" t="s">
        <v>18</v>
      </c>
    </row>
    <row r="15" spans="1:10" s="11" customFormat="1" ht="22.2" customHeight="1" thickBot="1" x14ac:dyDescent="0.35">
      <c r="A15" s="7">
        <v>1</v>
      </c>
      <c r="B15" s="8" t="s">
        <v>19</v>
      </c>
      <c r="C15" s="9">
        <f>E15+G15+I15</f>
        <v>1515768.2218002002</v>
      </c>
      <c r="D15" s="9">
        <f t="shared" ref="D15:J15" si="0">D16+D23+D24+D28</f>
        <v>2604.7692934602419</v>
      </c>
      <c r="E15" s="9">
        <f t="shared" si="0"/>
        <v>1396654.5404751324</v>
      </c>
      <c r="F15" s="9">
        <f t="shared" si="0"/>
        <v>2400.0785926761464</v>
      </c>
      <c r="G15" s="9">
        <f t="shared" si="0"/>
        <v>119113.68132506765</v>
      </c>
      <c r="H15" s="9">
        <f t="shared" si="0"/>
        <v>204.69070078409527</v>
      </c>
      <c r="I15" s="9">
        <f t="shared" si="0"/>
        <v>0</v>
      </c>
      <c r="J15" s="10">
        <f t="shared" si="0"/>
        <v>0</v>
      </c>
    </row>
    <row r="16" spans="1:10" s="11" customFormat="1" ht="19.5" customHeight="1" x14ac:dyDescent="0.3">
      <c r="A16" s="12" t="s">
        <v>20</v>
      </c>
      <c r="B16" s="13" t="s">
        <v>21</v>
      </c>
      <c r="C16" s="14">
        <f>E16+G16+I16</f>
        <v>801526.63611572806</v>
      </c>
      <c r="D16" s="14">
        <f>SUM(D17:D22)</f>
        <v>1377.3820691168507</v>
      </c>
      <c r="E16" s="14">
        <f>SUM(E17:E22)</f>
        <v>707877.08383037325</v>
      </c>
      <c r="F16" s="14">
        <f>SUM(F17:F22)</f>
        <v>1216.4501570798759</v>
      </c>
      <c r="G16" s="14">
        <f>SUM(G17:G22)</f>
        <v>93649.552285354817</v>
      </c>
      <c r="H16" s="14">
        <f>SUM(H17:H22)</f>
        <v>160.93191203697492</v>
      </c>
      <c r="I16" s="14">
        <f t="shared" ref="I16:J22" si="1">I17+I18+I19+I20+I22</f>
        <v>0</v>
      </c>
      <c r="J16" s="15">
        <f t="shared" si="1"/>
        <v>0</v>
      </c>
    </row>
    <row r="17" spans="1:10" ht="15.6" customHeight="1" x14ac:dyDescent="0.25">
      <c r="A17" s="16" t="s">
        <v>22</v>
      </c>
      <c r="B17" s="17" t="s">
        <v>23</v>
      </c>
      <c r="C17" s="5">
        <f t="shared" ref="C17:D20" si="2">E17+G17+I17</f>
        <v>526002.60156653996</v>
      </c>
      <c r="D17" s="5">
        <f t="shared" si="2"/>
        <v>903.90826587821573</v>
      </c>
      <c r="E17" s="5">
        <f>'[1]25 Паливо'!D14*1000</f>
        <v>526002.60156653996</v>
      </c>
      <c r="F17" s="5">
        <f>E17/C54</f>
        <v>903.90826587821573</v>
      </c>
      <c r="G17" s="5">
        <v>0</v>
      </c>
      <c r="H17" s="5">
        <v>0</v>
      </c>
      <c r="I17" s="18">
        <f t="shared" si="1"/>
        <v>0</v>
      </c>
      <c r="J17" s="19">
        <f t="shared" si="1"/>
        <v>0</v>
      </c>
    </row>
    <row r="18" spans="1:10" ht="16.2" customHeight="1" x14ac:dyDescent="0.25">
      <c r="A18" s="16" t="s">
        <v>24</v>
      </c>
      <c r="B18" s="17" t="s">
        <v>25</v>
      </c>
      <c r="C18" s="5">
        <f t="shared" si="2"/>
        <v>173126.64098830184</v>
      </c>
      <c r="D18" s="5">
        <f t="shared" si="2"/>
        <v>297.50917840899706</v>
      </c>
      <c r="E18" s="5">
        <f>1000*'[1]20 Повна собів'!F10</f>
        <v>121647.54609715009</v>
      </c>
      <c r="F18" s="5">
        <f>E18/$C$54</f>
        <v>209.04501634314713</v>
      </c>
      <c r="G18" s="5">
        <f>1000*'[1]20 Повна собів'!F41</f>
        <v>51479.094891151741</v>
      </c>
      <c r="H18" s="5">
        <f>G18/$C$54</f>
        <v>88.464162065849948</v>
      </c>
      <c r="I18" s="18">
        <f t="shared" si="1"/>
        <v>0</v>
      </c>
      <c r="J18" s="19">
        <f t="shared" si="1"/>
        <v>0</v>
      </c>
    </row>
    <row r="19" spans="1:10" ht="17.399999999999999" customHeight="1" x14ac:dyDescent="0.25">
      <c r="A19" s="16" t="s">
        <v>26</v>
      </c>
      <c r="B19" s="17" t="s">
        <v>27</v>
      </c>
      <c r="C19" s="5">
        <f t="shared" si="2"/>
        <v>0</v>
      </c>
      <c r="D19" s="5">
        <f t="shared" si="2"/>
        <v>0</v>
      </c>
      <c r="E19" s="5">
        <v>0</v>
      </c>
      <c r="F19" s="5">
        <f>E19/3134.21</f>
        <v>0</v>
      </c>
      <c r="G19" s="5">
        <v>0</v>
      </c>
      <c r="H19" s="5">
        <v>0</v>
      </c>
      <c r="I19" s="18">
        <f t="shared" si="1"/>
        <v>0</v>
      </c>
      <c r="J19" s="19">
        <f t="shared" si="1"/>
        <v>0</v>
      </c>
    </row>
    <row r="20" spans="1:10" ht="18" customHeight="1" x14ac:dyDescent="0.25">
      <c r="A20" s="16" t="s">
        <v>28</v>
      </c>
      <c r="B20" s="17" t="s">
        <v>29</v>
      </c>
      <c r="C20" s="5">
        <f t="shared" si="2"/>
        <v>42171.967761196123</v>
      </c>
      <c r="D20" s="5">
        <f t="shared" si="2"/>
        <v>72.470345458686154</v>
      </c>
      <c r="E20" s="5">
        <f>1000*'[1]20 Повна собів'!F11</f>
        <v>1.5103669930382893</v>
      </c>
      <c r="F20" s="5">
        <f>E20/C54</f>
        <v>2.595487561185059E-3</v>
      </c>
      <c r="G20" s="5">
        <f>1000*'[1]20 Повна собів'!F42</f>
        <v>42170.457394203084</v>
      </c>
      <c r="H20" s="5">
        <f>G20/$C$54</f>
        <v>72.467749971124974</v>
      </c>
      <c r="I20" s="18">
        <f t="shared" si="1"/>
        <v>0</v>
      </c>
      <c r="J20" s="19">
        <f t="shared" si="1"/>
        <v>0</v>
      </c>
    </row>
    <row r="21" spans="1:10" ht="19.5" customHeight="1" x14ac:dyDescent="0.25">
      <c r="A21" s="20" t="s">
        <v>30</v>
      </c>
      <c r="B21" s="17" t="s">
        <v>31</v>
      </c>
      <c r="C21" s="5">
        <f>E21+G21+I21</f>
        <v>60225.425799690151</v>
      </c>
      <c r="D21" s="5">
        <f>F21</f>
        <v>103.49427937095207</v>
      </c>
      <c r="E21" s="5">
        <f>1000*'[1]20 Повна собів'!F12</f>
        <v>60225.425799690151</v>
      </c>
      <c r="F21" s="5">
        <f>E21/$C$54</f>
        <v>103.49427937095207</v>
      </c>
      <c r="G21" s="5">
        <v>0</v>
      </c>
      <c r="H21" s="5">
        <v>0</v>
      </c>
      <c r="I21" s="18">
        <f t="shared" si="1"/>
        <v>0</v>
      </c>
      <c r="J21" s="19">
        <f t="shared" si="1"/>
        <v>0</v>
      </c>
    </row>
    <row r="22" spans="1:10" ht="18" customHeight="1" thickBot="1" x14ac:dyDescent="0.3">
      <c r="A22" s="21" t="s">
        <v>32</v>
      </c>
      <c r="B22" s="22" t="s">
        <v>33</v>
      </c>
      <c r="C22" s="23">
        <f>E22</f>
        <v>0</v>
      </c>
      <c r="D22" s="23">
        <f>F22</f>
        <v>0</v>
      </c>
      <c r="E22" s="23">
        <v>0</v>
      </c>
      <c r="F22" s="23">
        <f>E22/$C$54</f>
        <v>0</v>
      </c>
      <c r="G22" s="23">
        <v>0</v>
      </c>
      <c r="H22" s="23">
        <v>0</v>
      </c>
      <c r="I22" s="24">
        <f t="shared" si="1"/>
        <v>0</v>
      </c>
      <c r="J22" s="25">
        <f t="shared" si="1"/>
        <v>0</v>
      </c>
    </row>
    <row r="23" spans="1:10" s="11" customFormat="1" ht="19.5" customHeight="1" thickBot="1" x14ac:dyDescent="0.35">
      <c r="A23" s="26" t="s">
        <v>34</v>
      </c>
      <c r="B23" s="27" t="s">
        <v>35</v>
      </c>
      <c r="C23" s="28">
        <f>E23+G23+I23</f>
        <v>325840.1079857627</v>
      </c>
      <c r="D23" s="28">
        <f>F23+J23+H23</f>
        <v>559.93937308639522</v>
      </c>
      <c r="E23" s="28">
        <f>1000*'[1]20 Повна собів'!F13</f>
        <v>325840.1079857627</v>
      </c>
      <c r="F23" s="28">
        <f>E23/$C$54</f>
        <v>559.93937308639522</v>
      </c>
      <c r="G23" s="28">
        <f>1000*'[1]20 Повна собів'!F44</f>
        <v>0</v>
      </c>
      <c r="H23" s="29">
        <f>G23/$C$54</f>
        <v>0</v>
      </c>
      <c r="I23" s="28">
        <v>0</v>
      </c>
      <c r="J23" s="30">
        <f>I23/3134.21</f>
        <v>0</v>
      </c>
    </row>
    <row r="24" spans="1:10" s="11" customFormat="1" ht="19.5" customHeight="1" x14ac:dyDescent="0.3">
      <c r="A24" s="12" t="s">
        <v>36</v>
      </c>
      <c r="B24" s="13" t="s">
        <v>37</v>
      </c>
      <c r="C24" s="14">
        <f>E24+G24+I24</f>
        <v>71684.823756867801</v>
      </c>
      <c r="D24" s="14">
        <f>F24+J24+H24</f>
        <v>123.18666207900696</v>
      </c>
      <c r="E24" s="14">
        <f>E25+E26+E27</f>
        <v>71684.823756867801</v>
      </c>
      <c r="F24" s="14">
        <f>F25+F26+F27</f>
        <v>123.18666207900696</v>
      </c>
      <c r="G24" s="14">
        <f>G25+G26+G27</f>
        <v>0</v>
      </c>
      <c r="H24" s="14">
        <f>H25+H26+H27</f>
        <v>0</v>
      </c>
      <c r="I24" s="14">
        <v>0</v>
      </c>
      <c r="J24" s="15">
        <f>J25+J26+J27</f>
        <v>0</v>
      </c>
    </row>
    <row r="25" spans="1:10" ht="19.2" customHeight="1" x14ac:dyDescent="0.25">
      <c r="A25" s="16" t="s">
        <v>38</v>
      </c>
      <c r="B25" s="17" t="s">
        <v>39</v>
      </c>
      <c r="C25" s="5">
        <f>E25+G25+I25</f>
        <v>71684.823756867801</v>
      </c>
      <c r="D25" s="5">
        <f>F25+H25+J25</f>
        <v>123.18666207900696</v>
      </c>
      <c r="E25" s="5">
        <f>1000*'[1]20 Повна собів'!F15</f>
        <v>71684.823756867801</v>
      </c>
      <c r="F25" s="5">
        <f>E25/$C$54</f>
        <v>123.18666207900696</v>
      </c>
      <c r="G25" s="5">
        <f>1000*'[1]20 Повна собів'!F46</f>
        <v>0</v>
      </c>
      <c r="H25" s="5">
        <f>G25/$C$54</f>
        <v>0</v>
      </c>
      <c r="I25" s="5">
        <v>0</v>
      </c>
      <c r="J25" s="6">
        <f>I25/3134.21</f>
        <v>0</v>
      </c>
    </row>
    <row r="26" spans="1:10" ht="19.8" customHeight="1" x14ac:dyDescent="0.25">
      <c r="A26" s="16" t="s">
        <v>40</v>
      </c>
      <c r="B26" s="17" t="s">
        <v>41</v>
      </c>
      <c r="C26" s="5">
        <f>E26+I26+G26</f>
        <v>0</v>
      </c>
      <c r="D26" s="5">
        <f>F26+J26+H26</f>
        <v>0</v>
      </c>
      <c r="E26" s="5">
        <f>1000*'[1]20 Повна собів'!F16</f>
        <v>0</v>
      </c>
      <c r="F26" s="5">
        <f>E26/$C$54</f>
        <v>0</v>
      </c>
      <c r="G26" s="5">
        <f>1000*'[1]20 Повна собів'!F47</f>
        <v>0</v>
      </c>
      <c r="H26" s="5">
        <f>G26/$C$54</f>
        <v>0</v>
      </c>
      <c r="I26" s="5">
        <v>0</v>
      </c>
      <c r="J26" s="6">
        <v>0</v>
      </c>
    </row>
    <row r="27" spans="1:10" ht="47.4" customHeight="1" thickBot="1" x14ac:dyDescent="0.3">
      <c r="A27" s="21" t="s">
        <v>42</v>
      </c>
      <c r="B27" s="22" t="s">
        <v>43</v>
      </c>
      <c r="C27" s="23">
        <f>E27+I27</f>
        <v>0</v>
      </c>
      <c r="D27" s="23">
        <f>F27+J27</f>
        <v>0</v>
      </c>
      <c r="E27" s="23">
        <v>0</v>
      </c>
      <c r="F27" s="23">
        <v>0</v>
      </c>
      <c r="G27" s="23">
        <v>0</v>
      </c>
      <c r="H27" s="23">
        <v>0</v>
      </c>
      <c r="I27" s="23"/>
      <c r="J27" s="31"/>
    </row>
    <row r="28" spans="1:10" s="11" customFormat="1" ht="16.8" customHeight="1" x14ac:dyDescent="0.3">
      <c r="A28" s="12" t="s">
        <v>44</v>
      </c>
      <c r="B28" s="13" t="s">
        <v>45</v>
      </c>
      <c r="C28" s="14">
        <f>E28+G28+I28</f>
        <v>316716.65394184151</v>
      </c>
      <c r="D28" s="14">
        <f t="shared" ref="D28:D39" si="3">F28+H28+J28</f>
        <v>544.26118917798885</v>
      </c>
      <c r="E28" s="14">
        <f t="shared" ref="E28:J28" si="4">E29+E30+E31</f>
        <v>291252.52490212867</v>
      </c>
      <c r="F28" s="14">
        <f t="shared" si="4"/>
        <v>500.50240043086853</v>
      </c>
      <c r="G28" s="14">
        <f t="shared" si="4"/>
        <v>25464.129039712825</v>
      </c>
      <c r="H28" s="14">
        <f t="shared" si="4"/>
        <v>43.758788747120349</v>
      </c>
      <c r="I28" s="14">
        <f t="shared" si="4"/>
        <v>0</v>
      </c>
      <c r="J28" s="15">
        <f t="shared" si="4"/>
        <v>0</v>
      </c>
    </row>
    <row r="29" spans="1:10" ht="16.8" customHeight="1" x14ac:dyDescent="0.25">
      <c r="A29" s="16" t="s">
        <v>46</v>
      </c>
      <c r="B29" s="17" t="s">
        <v>47</v>
      </c>
      <c r="C29" s="32">
        <f t="shared" ref="C29:C38" si="5">E29+G29+I29</f>
        <v>57380.552802412996</v>
      </c>
      <c r="D29" s="32">
        <f t="shared" si="3"/>
        <v>98.605512262283582</v>
      </c>
      <c r="E29" s="5">
        <f>1000*'[1]20 Повна собів'!F19</f>
        <v>53000.09519737638</v>
      </c>
      <c r="F29" s="5">
        <f>E29/$C$54</f>
        <v>91.077922425789581</v>
      </c>
      <c r="G29" s="5">
        <f>1000*'[1]20 Повна собів'!F50</f>
        <v>4380.4576050366168</v>
      </c>
      <c r="H29" s="5">
        <f>G29/$C$54</f>
        <v>7.5275898364940019</v>
      </c>
      <c r="I29" s="5"/>
      <c r="J29" s="6"/>
    </row>
    <row r="30" spans="1:10" ht="16.8" customHeight="1" x14ac:dyDescent="0.25">
      <c r="A30" s="16" t="s">
        <v>48</v>
      </c>
      <c r="B30" s="17" t="s">
        <v>39</v>
      </c>
      <c r="C30" s="32">
        <f t="shared" si="5"/>
        <v>12623.721616530858</v>
      </c>
      <c r="D30" s="32">
        <f t="shared" si="3"/>
        <v>21.693212697702386</v>
      </c>
      <c r="E30" s="5">
        <f>1000*'[1]20 Повна собів'!F20</f>
        <v>11660.020943422802</v>
      </c>
      <c r="F30" s="5">
        <f>E30/$C$54</f>
        <v>20.037142933673707</v>
      </c>
      <c r="G30" s="5">
        <f>1000*'[1]20 Повна собів'!F51</f>
        <v>963.70067310805564</v>
      </c>
      <c r="H30" s="5">
        <f>G30/$C$54</f>
        <v>1.6560697640286803</v>
      </c>
      <c r="I30" s="5"/>
      <c r="J30" s="6"/>
    </row>
    <row r="31" spans="1:10" ht="17.399999999999999" customHeight="1" thickBot="1" x14ac:dyDescent="0.3">
      <c r="A31" s="21" t="s">
        <v>49</v>
      </c>
      <c r="B31" s="22" t="s">
        <v>50</v>
      </c>
      <c r="C31" s="33">
        <f t="shared" si="5"/>
        <v>246712.37952289765</v>
      </c>
      <c r="D31" s="33">
        <f t="shared" si="3"/>
        <v>423.96246421800288</v>
      </c>
      <c r="E31" s="23">
        <f>1000*'[1]20 Повна собів'!F21</f>
        <v>226592.40876132948</v>
      </c>
      <c r="F31" s="23">
        <f>E31/$C$54</f>
        <v>389.38733507140523</v>
      </c>
      <c r="G31" s="23">
        <f>1000*'[1]20 Повна собів'!F52</f>
        <v>20119.970761568155</v>
      </c>
      <c r="H31" s="23">
        <f>G31/$C$54</f>
        <v>34.575129146597668</v>
      </c>
      <c r="I31" s="23"/>
      <c r="J31" s="31"/>
    </row>
    <row r="32" spans="1:10" s="11" customFormat="1" ht="19.5" customHeight="1" x14ac:dyDescent="0.3">
      <c r="A32" s="34">
        <v>2</v>
      </c>
      <c r="B32" s="13" t="s">
        <v>51</v>
      </c>
      <c r="C32" s="14">
        <f>E32+G32+I32</f>
        <v>294567.32285564177</v>
      </c>
      <c r="D32" s="14">
        <f t="shared" si="3"/>
        <v>506.19870927225674</v>
      </c>
      <c r="E32" s="35">
        <f>1000*'[1]20 Повна собів'!F22</f>
        <v>271763.82480200625</v>
      </c>
      <c r="F32" s="14">
        <f>F33+F34+F35</f>
        <v>467.01207726657549</v>
      </c>
      <c r="G32" s="35">
        <f>1000*'[1]20 Повна собів'!F53</f>
        <v>22768.360666089073</v>
      </c>
      <c r="H32" s="14">
        <f>H33+H34+H35</f>
        <v>39.126250222492274</v>
      </c>
      <c r="I32" s="14">
        <f>I33+I34+I35</f>
        <v>35.137387546475956</v>
      </c>
      <c r="J32" s="15">
        <f>J33+J34+J35</f>
        <v>6.0381783188971729E-2</v>
      </c>
    </row>
    <row r="33" spans="1:10" ht="19.5" customHeight="1" x14ac:dyDescent="0.25">
      <c r="A33" s="16" t="s">
        <v>52</v>
      </c>
      <c r="B33" s="17" t="s">
        <v>47</v>
      </c>
      <c r="C33" s="5">
        <f t="shared" si="5"/>
        <v>230043.85259876482</v>
      </c>
      <c r="D33" s="5">
        <f t="shared" si="3"/>
        <v>395.31846279697328</v>
      </c>
      <c r="E33" s="5">
        <f>1000*'[1]20 Повна собів'!F23</f>
        <v>212290.55253748471</v>
      </c>
      <c r="F33" s="5">
        <f>E33/$C$54</f>
        <v>364.81033484434505</v>
      </c>
      <c r="G33" s="5">
        <f>1000*'[1]20 Повна собів'!F54</f>
        <v>17753.300061280115</v>
      </c>
      <c r="H33" s="5">
        <f>G33/$C$54</f>
        <v>30.508127952628236</v>
      </c>
      <c r="I33" s="5">
        <v>0</v>
      </c>
      <c r="J33" s="6">
        <f>I33/3134.21</f>
        <v>0</v>
      </c>
    </row>
    <row r="34" spans="1:10" ht="19.5" customHeight="1" x14ac:dyDescent="0.25">
      <c r="A34" s="16" t="s">
        <v>53</v>
      </c>
      <c r="B34" s="17" t="s">
        <v>54</v>
      </c>
      <c r="C34" s="5">
        <f t="shared" si="5"/>
        <v>50609.647571728259</v>
      </c>
      <c r="D34" s="5">
        <f t="shared" si="3"/>
        <v>86.97006181533412</v>
      </c>
      <c r="E34" s="5">
        <f>1000*'[1]20 Повна собів'!F24</f>
        <v>46703.921558246635</v>
      </c>
      <c r="F34" s="5">
        <f>E34/$C$54</f>
        <v>80.258273665755908</v>
      </c>
      <c r="G34" s="5">
        <f>1000*'[1]20 Повна собів'!F55</f>
        <v>3905.7260134816261</v>
      </c>
      <c r="H34" s="5">
        <f>G34/$C$54</f>
        <v>6.7117881495782132</v>
      </c>
      <c r="I34" s="5">
        <v>0</v>
      </c>
      <c r="J34" s="6">
        <f>I34/3134.21</f>
        <v>0</v>
      </c>
    </row>
    <row r="35" spans="1:10" ht="19.5" customHeight="1" thickBot="1" x14ac:dyDescent="0.3">
      <c r="A35" s="21" t="s">
        <v>55</v>
      </c>
      <c r="B35" s="22" t="s">
        <v>50</v>
      </c>
      <c r="C35" s="23">
        <f t="shared" si="5"/>
        <v>13913.822685148702</v>
      </c>
      <c r="D35" s="23">
        <f t="shared" si="3"/>
        <v>23.910184659949369</v>
      </c>
      <c r="E35" s="23">
        <f>1000*'[1]20 Повна собів'!F25</f>
        <v>12769.350706274894</v>
      </c>
      <c r="F35" s="23">
        <f>E35/$C$54</f>
        <v>21.943468756474566</v>
      </c>
      <c r="G35" s="23">
        <f>1000*'[1]20 Повна собів'!F56</f>
        <v>1109.3345913273315</v>
      </c>
      <c r="H35" s="23">
        <f>G35/$C$54</f>
        <v>1.906334120285829</v>
      </c>
      <c r="I35" s="23">
        <f>1000*'[1]20 Повна собів'!F88</f>
        <v>35.137387546475956</v>
      </c>
      <c r="J35" s="31">
        <f>I35/I54</f>
        <v>6.0381783188971729E-2</v>
      </c>
    </row>
    <row r="36" spans="1:10" s="11" customFormat="1" ht="19.5" customHeight="1" x14ac:dyDescent="0.3">
      <c r="A36" s="36">
        <v>3</v>
      </c>
      <c r="B36" s="37" t="s">
        <v>56</v>
      </c>
      <c r="C36" s="38">
        <f t="shared" si="5"/>
        <v>47915.403044433559</v>
      </c>
      <c r="D36" s="38">
        <f t="shared" si="3"/>
        <v>82.340141941809023</v>
      </c>
      <c r="E36" s="38">
        <v>0</v>
      </c>
      <c r="F36" s="38">
        <v>0</v>
      </c>
      <c r="G36" s="38">
        <v>0</v>
      </c>
      <c r="H36" s="38">
        <v>0</v>
      </c>
      <c r="I36" s="38">
        <f>1000*'[1]20 Повна собів'!F89</f>
        <v>47915.403044433559</v>
      </c>
      <c r="J36" s="39">
        <f>I36/$C$54</f>
        <v>82.340141941809023</v>
      </c>
    </row>
    <row r="37" spans="1:10" s="11" customFormat="1" ht="19.5" customHeight="1" x14ac:dyDescent="0.3">
      <c r="A37" s="40">
        <v>4</v>
      </c>
      <c r="B37" s="41" t="s">
        <v>57</v>
      </c>
      <c r="C37" s="18">
        <f t="shared" si="5"/>
        <v>0</v>
      </c>
      <c r="D37" s="18">
        <f t="shared" si="3"/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9">
        <v>0</v>
      </c>
    </row>
    <row r="38" spans="1:10" s="11" customFormat="1" ht="19.5" customHeight="1" x14ac:dyDescent="0.3">
      <c r="A38" s="40">
        <v>5</v>
      </c>
      <c r="B38" s="41" t="s">
        <v>58</v>
      </c>
      <c r="C38" s="18">
        <f t="shared" si="5"/>
        <v>0</v>
      </c>
      <c r="D38" s="18">
        <f t="shared" si="3"/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9">
        <v>0</v>
      </c>
    </row>
    <row r="39" spans="1:10" s="11" customFormat="1" ht="19.5" customHeight="1" x14ac:dyDescent="0.3">
      <c r="A39" s="40">
        <v>6</v>
      </c>
      <c r="B39" s="41" t="s">
        <v>59</v>
      </c>
      <c r="C39" s="18">
        <f>E39+G39+I39</f>
        <v>1858250.9477002753</v>
      </c>
      <c r="D39" s="18">
        <f t="shared" si="3"/>
        <v>3193.3081446743081</v>
      </c>
      <c r="E39" s="18">
        <f>E38+E37+E36+E15+E32</f>
        <v>1668418.3652771385</v>
      </c>
      <c r="F39" s="18">
        <f>E39/E54</f>
        <v>2867.0906699427223</v>
      </c>
      <c r="G39" s="18">
        <f>G38+G37+G36+G15+G32</f>
        <v>141882.04199115673</v>
      </c>
      <c r="H39" s="18">
        <f>G39/G54</f>
        <v>243.81695100658754</v>
      </c>
      <c r="I39" s="18">
        <f>I38+I37+I36+I15+I32</f>
        <v>47950.540431980036</v>
      </c>
      <c r="J39" s="19">
        <f>I39/C54</f>
        <v>82.400523724997996</v>
      </c>
    </row>
    <row r="40" spans="1:10" ht="19.5" customHeight="1" x14ac:dyDescent="0.25">
      <c r="A40" s="42">
        <v>7</v>
      </c>
      <c r="B40" s="17" t="s">
        <v>60</v>
      </c>
      <c r="C40" s="5"/>
      <c r="D40" s="5"/>
      <c r="E40" s="5"/>
      <c r="F40" s="5"/>
      <c r="G40" s="5"/>
      <c r="H40" s="5"/>
      <c r="I40" s="5"/>
      <c r="J40" s="6"/>
    </row>
    <row r="41" spans="1:10" s="11" customFormat="1" ht="19.5" customHeight="1" x14ac:dyDescent="0.3">
      <c r="A41" s="40">
        <v>8</v>
      </c>
      <c r="B41" s="41" t="s">
        <v>61</v>
      </c>
      <c r="C41" s="18">
        <f>E41+I41+G41</f>
        <v>0</v>
      </c>
      <c r="D41" s="18">
        <f>F41+J41+H41</f>
        <v>0</v>
      </c>
      <c r="E41" s="18">
        <f t="shared" ref="E41:J41" si="6">E42+E43+E44</f>
        <v>0</v>
      </c>
      <c r="F41" s="18">
        <f t="shared" si="6"/>
        <v>0</v>
      </c>
      <c r="G41" s="18">
        <f t="shared" si="6"/>
        <v>0</v>
      </c>
      <c r="H41" s="18">
        <f t="shared" si="6"/>
        <v>0</v>
      </c>
      <c r="I41" s="18">
        <f t="shared" si="6"/>
        <v>0</v>
      </c>
      <c r="J41" s="19">
        <f t="shared" si="6"/>
        <v>0</v>
      </c>
    </row>
    <row r="42" spans="1:10" ht="19.5" customHeight="1" x14ac:dyDescent="0.25">
      <c r="A42" s="16" t="s">
        <v>62</v>
      </c>
      <c r="B42" s="17" t="s">
        <v>63</v>
      </c>
      <c r="C42" s="18"/>
      <c r="D42" s="5"/>
      <c r="E42" s="5"/>
      <c r="F42" s="5"/>
      <c r="G42" s="5"/>
      <c r="H42" s="5"/>
      <c r="I42" s="5"/>
      <c r="J42" s="6"/>
    </row>
    <row r="43" spans="1:10" ht="21.6" customHeight="1" x14ac:dyDescent="0.25">
      <c r="A43" s="16" t="s">
        <v>64</v>
      </c>
      <c r="B43" s="17" t="s">
        <v>65</v>
      </c>
      <c r="C43" s="18">
        <f>E43+I43+G43</f>
        <v>0</v>
      </c>
      <c r="D43" s="5">
        <f>F43+J43+H43</f>
        <v>0</v>
      </c>
      <c r="E43" s="5">
        <f>'[1]18 Витрати на кап_інвестиції'!D18</f>
        <v>0</v>
      </c>
      <c r="F43" s="5">
        <f>E43/C54</f>
        <v>0</v>
      </c>
      <c r="G43" s="5">
        <f>'[1]18 Витрати на кап_інвестиції'!D19</f>
        <v>0</v>
      </c>
      <c r="H43" s="5">
        <f>G43/C54</f>
        <v>0</v>
      </c>
      <c r="I43" s="5">
        <f>'[1]18 Витрати на кап_інвестиції'!D20</f>
        <v>0</v>
      </c>
      <c r="J43" s="6">
        <f>I43/C54</f>
        <v>0</v>
      </c>
    </row>
    <row r="44" spans="1:10" ht="19.5" customHeight="1" x14ac:dyDescent="0.25">
      <c r="A44" s="16" t="s">
        <v>66</v>
      </c>
      <c r="B44" s="17" t="s">
        <v>67</v>
      </c>
      <c r="C44" s="5"/>
      <c r="D44" s="5"/>
      <c r="E44" s="18"/>
      <c r="F44" s="18"/>
      <c r="G44" s="18"/>
      <c r="H44" s="18"/>
      <c r="I44" s="18"/>
      <c r="J44" s="19"/>
    </row>
    <row r="45" spans="1:10" s="11" customFormat="1" ht="35.4" customHeight="1" x14ac:dyDescent="0.3">
      <c r="A45" s="40">
        <v>9</v>
      </c>
      <c r="B45" s="41" t="s">
        <v>68</v>
      </c>
      <c r="C45" s="18">
        <f>E45+G45+I45</f>
        <v>1858250.9477002753</v>
      </c>
      <c r="D45" s="18">
        <f>F45+H45+J45</f>
        <v>3193.3081446743081</v>
      </c>
      <c r="E45" s="18">
        <f>E39+E40+E41</f>
        <v>1668418.3652771385</v>
      </c>
      <c r="F45" s="18">
        <f>E45/E54</f>
        <v>2867.0906699427223</v>
      </c>
      <c r="G45" s="18">
        <f>G39+G40+G41</f>
        <v>141882.04199115673</v>
      </c>
      <c r="H45" s="18">
        <f>G45/G54</f>
        <v>243.81695100658754</v>
      </c>
      <c r="I45" s="18">
        <f>I39+I40+I41</f>
        <v>47950.540431980036</v>
      </c>
      <c r="J45" s="19">
        <f>I45/C54</f>
        <v>82.400523724997996</v>
      </c>
    </row>
    <row r="46" spans="1:10" s="11" customFormat="1" ht="21.6" customHeight="1" x14ac:dyDescent="0.3">
      <c r="A46" s="40">
        <v>10</v>
      </c>
      <c r="B46" s="41" t="s">
        <v>69</v>
      </c>
      <c r="C46" s="18">
        <f>F46+H46+J46</f>
        <v>3193.3081446743081</v>
      </c>
      <c r="D46" s="18">
        <f>D45</f>
        <v>3193.3081446743081</v>
      </c>
      <c r="E46" s="18"/>
      <c r="F46" s="18">
        <f>F45</f>
        <v>2867.0906699427223</v>
      </c>
      <c r="G46" s="18"/>
      <c r="H46" s="18">
        <f>H45</f>
        <v>243.81695100658754</v>
      </c>
      <c r="I46" s="18"/>
      <c r="J46" s="19">
        <f>J45</f>
        <v>82.400523724997996</v>
      </c>
    </row>
    <row r="47" spans="1:10" ht="19.5" customHeight="1" x14ac:dyDescent="0.25">
      <c r="A47" s="16" t="s">
        <v>70</v>
      </c>
      <c r="B47" s="17" t="s">
        <v>71</v>
      </c>
      <c r="C47" s="18">
        <f>F47+H47+J47</f>
        <v>903.90826587821573</v>
      </c>
      <c r="D47" s="5"/>
      <c r="E47" s="18"/>
      <c r="F47" s="18">
        <f>F17</f>
        <v>903.90826587821573</v>
      </c>
      <c r="G47" s="18"/>
      <c r="H47" s="18">
        <v>0</v>
      </c>
      <c r="I47" s="18"/>
      <c r="J47" s="19">
        <v>0</v>
      </c>
    </row>
    <row r="48" spans="1:10" ht="19.5" customHeight="1" x14ac:dyDescent="0.25">
      <c r="A48" s="16" t="s">
        <v>72</v>
      </c>
      <c r="B48" s="17" t="s">
        <v>73</v>
      </c>
      <c r="C48" s="18">
        <f>F48+J48+H48</f>
        <v>2289.3998787960923</v>
      </c>
      <c r="D48" s="5"/>
      <c r="E48" s="18"/>
      <c r="F48" s="18">
        <f>F45-F47</f>
        <v>1963.1824040645065</v>
      </c>
      <c r="G48" s="18"/>
      <c r="H48" s="18">
        <f>H45-H47</f>
        <v>243.81695100658754</v>
      </c>
      <c r="I48" s="18"/>
      <c r="J48" s="19">
        <f>J45-J47</f>
        <v>82.400523724997996</v>
      </c>
    </row>
    <row r="49" spans="1:10" ht="19.5" customHeight="1" x14ac:dyDescent="0.25">
      <c r="A49" s="16" t="s">
        <v>74</v>
      </c>
      <c r="B49" s="17" t="s">
        <v>75</v>
      </c>
      <c r="C49" s="18">
        <f>F49+J49+H49</f>
        <v>0</v>
      </c>
      <c r="D49" s="5"/>
      <c r="E49" s="18"/>
      <c r="F49" s="18">
        <f>F41</f>
        <v>0</v>
      </c>
      <c r="G49" s="18"/>
      <c r="H49" s="18">
        <f>H41</f>
        <v>0</v>
      </c>
      <c r="I49" s="18"/>
      <c r="J49" s="19">
        <f>J41</f>
        <v>0</v>
      </c>
    </row>
    <row r="50" spans="1:10" s="46" customFormat="1" ht="19.5" customHeight="1" x14ac:dyDescent="0.3">
      <c r="A50" s="40" t="s">
        <v>76</v>
      </c>
      <c r="B50" s="43" t="s">
        <v>77</v>
      </c>
      <c r="C50" s="18">
        <f>F50+J50+H50</f>
        <v>31.527020591095351</v>
      </c>
      <c r="D50" s="44"/>
      <c r="E50" s="44"/>
      <c r="F50" s="18">
        <f>F47*100/F46</f>
        <v>31.527020591095351</v>
      </c>
      <c r="G50" s="44"/>
      <c r="H50" s="44">
        <f>H47*100/H46</f>
        <v>0</v>
      </c>
      <c r="I50" s="44"/>
      <c r="J50" s="45">
        <v>0</v>
      </c>
    </row>
    <row r="51" spans="1:10" s="46" customFormat="1" ht="21.6" customHeight="1" x14ac:dyDescent="0.3">
      <c r="A51" s="40" t="s">
        <v>78</v>
      </c>
      <c r="B51" s="43" t="s">
        <v>79</v>
      </c>
      <c r="C51" s="18">
        <f>F51</f>
        <v>68.472979408904635</v>
      </c>
      <c r="D51" s="44"/>
      <c r="E51" s="44"/>
      <c r="F51" s="18">
        <f>F48*100/F46</f>
        <v>68.472979408904635</v>
      </c>
      <c r="G51" s="44"/>
      <c r="H51" s="44">
        <f>H48*100/H46</f>
        <v>100</v>
      </c>
      <c r="I51" s="44"/>
      <c r="J51" s="45">
        <f>J48*100/J46</f>
        <v>100.00000000000001</v>
      </c>
    </row>
    <row r="52" spans="1:10" s="11" customFormat="1" ht="19.5" customHeight="1" x14ac:dyDescent="0.3">
      <c r="A52" s="47" t="s">
        <v>80</v>
      </c>
      <c r="B52" s="41" t="s">
        <v>81</v>
      </c>
      <c r="C52" s="18">
        <f>'[1]18 Витрати на кап_інвестиції'!D26*100</f>
        <v>0</v>
      </c>
      <c r="D52" s="18"/>
      <c r="E52" s="18">
        <f>C52</f>
        <v>0</v>
      </c>
      <c r="F52" s="18"/>
      <c r="G52" s="18">
        <f>C52</f>
        <v>0</v>
      </c>
      <c r="H52" s="18"/>
      <c r="I52" s="18">
        <f>C52</f>
        <v>0</v>
      </c>
      <c r="J52" s="19"/>
    </row>
    <row r="53" spans="1:10" ht="62.4" customHeight="1" x14ac:dyDescent="0.25">
      <c r="A53" s="47" t="s">
        <v>82</v>
      </c>
      <c r="B53" s="43" t="s">
        <v>83</v>
      </c>
      <c r="C53" s="18">
        <f>I53+G53+E53</f>
        <v>1858250.9477002753</v>
      </c>
      <c r="D53" s="18"/>
      <c r="E53" s="18">
        <f>F45*'[1]15 Річ_план_ВТП_ТЕ '!$C$11</f>
        <v>1668418.3652771385</v>
      </c>
      <c r="F53" s="18"/>
      <c r="G53" s="18">
        <f>H45*'[1]15 Річ_план_ВТП_ТЕ '!$C$11</f>
        <v>141882.04199115673</v>
      </c>
      <c r="H53" s="18"/>
      <c r="I53" s="18">
        <f>J45*'[1]15 Річ_план_ВТП_ТЕ '!$C$11</f>
        <v>47950.540431980036</v>
      </c>
      <c r="J53" s="19"/>
    </row>
    <row r="54" spans="1:10" s="50" customFormat="1" ht="36" customHeight="1" x14ac:dyDescent="0.3">
      <c r="A54" s="48" t="s">
        <v>84</v>
      </c>
      <c r="B54" s="49" t="s">
        <v>85</v>
      </c>
      <c r="C54" s="18">
        <f>'[1]15 Річ_план_ВТП_ТЕ '!C23</f>
        <v>581.920335749434</v>
      </c>
      <c r="D54" s="18"/>
      <c r="E54" s="18">
        <f>C54</f>
        <v>581.920335749434</v>
      </c>
      <c r="F54" s="18"/>
      <c r="G54" s="18">
        <f>C54</f>
        <v>581.920335749434</v>
      </c>
      <c r="H54" s="18"/>
      <c r="I54" s="18">
        <f>C54</f>
        <v>581.920335749434</v>
      </c>
      <c r="J54" s="19"/>
    </row>
    <row r="55" spans="1:10" s="52" customFormat="1" ht="19.8" customHeight="1" x14ac:dyDescent="0.3">
      <c r="A55" s="48" t="s">
        <v>86</v>
      </c>
      <c r="B55" s="51" t="s">
        <v>87</v>
      </c>
      <c r="C55" s="18">
        <f>D46*1.2</f>
        <v>3831.9697736091694</v>
      </c>
      <c r="D55" s="18">
        <f>D46*1.2</f>
        <v>3831.9697736091694</v>
      </c>
      <c r="E55" s="18"/>
      <c r="F55" s="18">
        <f>F46*1.2</f>
        <v>3440.5088039312668</v>
      </c>
      <c r="G55" s="18"/>
      <c r="H55" s="18">
        <f>H46*1.2</f>
        <v>292.58034120790506</v>
      </c>
      <c r="I55" s="18"/>
      <c r="J55" s="19">
        <f>J46*1.2</f>
        <v>98.880628469997589</v>
      </c>
    </row>
    <row r="56" spans="1:10" s="50" customFormat="1" ht="14.4" customHeight="1" x14ac:dyDescent="0.3">
      <c r="A56" s="53" t="s">
        <v>88</v>
      </c>
      <c r="B56" s="49" t="s">
        <v>89</v>
      </c>
      <c r="C56" s="54">
        <f>'[1]14 Пр._навант. '!N9</f>
        <v>9302.2999999999993</v>
      </c>
      <c r="D56" s="49"/>
      <c r="E56" s="49"/>
      <c r="F56" s="49"/>
      <c r="G56" s="49"/>
      <c r="H56" s="49"/>
      <c r="I56" s="49"/>
      <c r="J56" s="55"/>
    </row>
    <row r="57" spans="1:10" s="50" customFormat="1" ht="20.399999999999999" customHeight="1" x14ac:dyDescent="0.3">
      <c r="A57" s="53" t="s">
        <v>90</v>
      </c>
      <c r="B57" s="49" t="s">
        <v>91</v>
      </c>
      <c r="C57" s="56">
        <f>'[1]14 Пр._навант. '!D9</f>
        <v>5.9929608677083281E-2</v>
      </c>
      <c r="D57" s="49"/>
      <c r="E57" s="49"/>
      <c r="F57" s="49"/>
      <c r="G57" s="49"/>
      <c r="H57" s="49"/>
      <c r="I57" s="49"/>
      <c r="J57" s="55"/>
    </row>
    <row r="58" spans="1:10" s="50" customFormat="1" ht="21" customHeight="1" thickBot="1" x14ac:dyDescent="0.35">
      <c r="A58" s="57" t="s">
        <v>92</v>
      </c>
      <c r="B58" s="58" t="s">
        <v>93</v>
      </c>
      <c r="C58" s="59">
        <f>C45/C56/'[1]13 Вхід_дані'!C35*1.2</f>
        <v>40.062264874739149</v>
      </c>
      <c r="D58" s="58"/>
      <c r="E58" s="58"/>
      <c r="F58" s="58"/>
      <c r="G58" s="58"/>
      <c r="H58" s="58"/>
      <c r="I58" s="58"/>
      <c r="J58" s="60"/>
    </row>
    <row r="59" spans="1:10" s="50" customFormat="1" ht="13.2" customHeight="1" x14ac:dyDescent="0.3">
      <c r="A59" s="61"/>
      <c r="C59" s="62"/>
    </row>
    <row r="60" spans="1:10" s="52" customFormat="1" ht="32.25" customHeight="1" x14ac:dyDescent="0.3">
      <c r="A60" s="77" t="s">
        <v>94</v>
      </c>
      <c r="B60" s="77"/>
      <c r="C60" s="77"/>
      <c r="D60" s="77"/>
      <c r="E60" s="77"/>
      <c r="H60" s="77" t="s">
        <v>107</v>
      </c>
      <c r="I60" s="77"/>
      <c r="J60" s="77"/>
    </row>
    <row r="61" spans="1:10" s="52" customFormat="1" ht="19.5" customHeight="1" x14ac:dyDescent="0.3">
      <c r="A61" s="77" t="s">
        <v>96</v>
      </c>
      <c r="B61" s="77"/>
      <c r="H61" s="77" t="s">
        <v>108</v>
      </c>
      <c r="I61" s="77"/>
      <c r="J61" s="77"/>
    </row>
    <row r="62" spans="1:10" s="52" customFormat="1" ht="19.2" customHeight="1" x14ac:dyDescent="0.3">
      <c r="B62" s="52" t="s">
        <v>98</v>
      </c>
      <c r="H62" s="77" t="s">
        <v>109</v>
      </c>
      <c r="I62" s="77"/>
      <c r="J62" s="77"/>
    </row>
    <row r="63" spans="1:10" ht="19.5" hidden="1" customHeight="1" x14ac:dyDescent="0.25">
      <c r="A63" s="80" t="s">
        <v>0</v>
      </c>
      <c r="B63" s="80"/>
      <c r="C63" s="80"/>
      <c r="D63" s="80"/>
      <c r="E63" s="80"/>
      <c r="F63" s="80"/>
      <c r="G63" s="80"/>
      <c r="H63" s="80"/>
      <c r="I63" s="80"/>
      <c r="J63" s="80"/>
    </row>
    <row r="64" spans="1:10" ht="19.5" hidden="1" customHeight="1" x14ac:dyDescent="0.25">
      <c r="A64" s="2"/>
      <c r="B64" s="2"/>
      <c r="C64" s="2"/>
      <c r="D64" s="2"/>
      <c r="E64" s="2"/>
      <c r="F64" s="80" t="s">
        <v>1</v>
      </c>
      <c r="G64" s="80"/>
      <c r="H64" s="80"/>
      <c r="I64" s="80"/>
      <c r="J64" s="80"/>
    </row>
    <row r="65" spans="1:10" ht="19.5" hidden="1" customHeight="1" x14ac:dyDescent="0.25">
      <c r="A65" s="3"/>
      <c r="B65" s="3"/>
      <c r="C65" s="3"/>
      <c r="D65" s="3"/>
      <c r="E65" s="3"/>
      <c r="F65" s="80" t="s">
        <v>2</v>
      </c>
      <c r="G65" s="80"/>
      <c r="H65" s="80"/>
      <c r="I65" s="80"/>
      <c r="J65" s="80"/>
    </row>
    <row r="66" spans="1:10" ht="19.5" hidden="1" customHeight="1" x14ac:dyDescent="0.25">
      <c r="A66" s="3"/>
      <c r="B66" s="3"/>
      <c r="C66" s="3"/>
      <c r="D66" s="3"/>
      <c r="E66" s="3"/>
      <c r="F66" s="80" t="s">
        <v>3</v>
      </c>
      <c r="G66" s="80"/>
      <c r="H66" s="80"/>
      <c r="I66" s="80"/>
      <c r="J66" s="80"/>
    </row>
    <row r="67" spans="1:10" ht="13.5" hidden="1" customHeight="1" x14ac:dyDescent="0.25">
      <c r="A67" s="4"/>
      <c r="B67" s="4"/>
      <c r="C67" s="4"/>
      <c r="D67" s="4"/>
      <c r="E67" s="4"/>
      <c r="F67" s="80" t="s">
        <v>4</v>
      </c>
      <c r="G67" s="80"/>
      <c r="H67" s="80"/>
      <c r="I67" s="80"/>
      <c r="J67" s="80"/>
    </row>
    <row r="68" spans="1:10" ht="19.5" hidden="1" customHeight="1" x14ac:dyDescent="0.25">
      <c r="A68" s="4"/>
      <c r="B68" s="4"/>
      <c r="C68" s="4"/>
      <c r="D68" s="4"/>
      <c r="E68" s="4"/>
      <c r="F68" s="80" t="s">
        <v>5</v>
      </c>
      <c r="G68" s="80"/>
      <c r="H68" s="80"/>
      <c r="I68" s="80"/>
      <c r="J68" s="80"/>
    </row>
    <row r="69" spans="1:10" ht="19.5" hidden="1" customHeight="1" x14ac:dyDescent="0.25">
      <c r="A69" s="4"/>
      <c r="B69" s="4"/>
      <c r="C69" s="4"/>
      <c r="D69" s="4"/>
      <c r="E69" s="4"/>
      <c r="F69" s="80" t="s">
        <v>6</v>
      </c>
      <c r="G69" s="80"/>
      <c r="H69" s="80"/>
      <c r="I69" s="80"/>
      <c r="J69" s="80"/>
    </row>
    <row r="70" spans="1:10" ht="19.5" hidden="1" customHeight="1" x14ac:dyDescent="0.25">
      <c r="A70" s="4"/>
      <c r="B70" s="4"/>
      <c r="C70" s="4"/>
      <c r="D70" s="4"/>
      <c r="E70" s="4"/>
      <c r="F70" s="80" t="s">
        <v>7</v>
      </c>
      <c r="G70" s="80"/>
      <c r="H70" s="80"/>
      <c r="I70" s="80"/>
      <c r="J70" s="80"/>
    </row>
    <row r="71" spans="1:10" ht="19.5" hidden="1" customHeight="1" x14ac:dyDescent="0.25">
      <c r="A71" s="77" t="s">
        <v>8</v>
      </c>
      <c r="B71" s="77"/>
      <c r="C71" s="77"/>
      <c r="D71" s="77"/>
      <c r="E71" s="77"/>
      <c r="F71" s="77"/>
      <c r="G71" s="77"/>
      <c r="H71" s="77"/>
      <c r="I71" s="77"/>
      <c r="J71" s="77"/>
    </row>
    <row r="72" spans="1:10" ht="19.5" hidden="1" customHeight="1" x14ac:dyDescent="0.25">
      <c r="A72" s="81" t="s">
        <v>9</v>
      </c>
      <c r="B72" s="81"/>
      <c r="C72" s="81"/>
      <c r="D72" s="81"/>
      <c r="E72" s="81"/>
      <c r="F72" s="81"/>
      <c r="G72" s="81"/>
      <c r="H72" s="81"/>
      <c r="I72" s="81"/>
      <c r="J72" s="81"/>
    </row>
    <row r="73" spans="1:10" ht="19.5" hidden="1" customHeight="1" x14ac:dyDescent="0.25">
      <c r="A73" s="77" t="s">
        <v>102</v>
      </c>
      <c r="B73" s="77"/>
      <c r="C73" s="77"/>
      <c r="D73" s="77"/>
      <c r="E73" s="77"/>
      <c r="F73" s="77"/>
      <c r="G73" s="77"/>
      <c r="H73" s="77"/>
      <c r="I73" s="77"/>
      <c r="J73" s="77"/>
    </row>
    <row r="74" spans="1:10" ht="19.5" hidden="1" customHeight="1" x14ac:dyDescent="0.25">
      <c r="A74" s="78" t="s">
        <v>10</v>
      </c>
      <c r="B74" s="78" t="s">
        <v>11</v>
      </c>
      <c r="C74" s="87" t="s">
        <v>103</v>
      </c>
      <c r="D74" s="87"/>
      <c r="E74" s="87"/>
      <c r="F74" s="87"/>
      <c r="G74" s="87"/>
      <c r="H74" s="87"/>
      <c r="I74" s="87"/>
      <c r="J74" s="87"/>
    </row>
    <row r="75" spans="1:10" ht="19.5" hidden="1" customHeight="1" x14ac:dyDescent="0.25">
      <c r="A75" s="78"/>
      <c r="B75" s="78"/>
      <c r="C75" s="78" t="s">
        <v>13</v>
      </c>
      <c r="D75" s="78"/>
      <c r="E75" s="78" t="s">
        <v>14</v>
      </c>
      <c r="F75" s="78"/>
      <c r="G75" s="78" t="s">
        <v>15</v>
      </c>
      <c r="H75" s="78"/>
      <c r="I75" s="78" t="s">
        <v>16</v>
      </c>
      <c r="J75" s="78"/>
    </row>
    <row r="76" spans="1:10" ht="19.5" hidden="1" customHeight="1" x14ac:dyDescent="0.25">
      <c r="A76" s="78"/>
      <c r="B76" s="78"/>
      <c r="C76" s="5" t="s">
        <v>17</v>
      </c>
      <c r="D76" s="5" t="s">
        <v>18</v>
      </c>
      <c r="E76" s="5" t="s">
        <v>17</v>
      </c>
      <c r="F76" s="5" t="s">
        <v>18</v>
      </c>
      <c r="G76" s="5" t="s">
        <v>17</v>
      </c>
      <c r="H76" s="5" t="s">
        <v>18</v>
      </c>
      <c r="I76" s="5" t="s">
        <v>17</v>
      </c>
      <c r="J76" s="63" t="s">
        <v>18</v>
      </c>
    </row>
    <row r="77" spans="1:10" ht="19.5" hidden="1" customHeight="1" x14ac:dyDescent="0.25">
      <c r="A77" s="44">
        <v>1</v>
      </c>
      <c r="B77" s="41" t="s">
        <v>19</v>
      </c>
      <c r="C77" s="18">
        <f t="shared" ref="C77:H77" si="7">C78+C85+C86+C90</f>
        <v>0</v>
      </c>
      <c r="D77" s="18" t="e">
        <f t="shared" si="7"/>
        <v>#DIV/0!</v>
      </c>
      <c r="E77" s="18">
        <f>E78+E85+E86+E90</f>
        <v>0</v>
      </c>
      <c r="F77" s="18" t="e">
        <f t="shared" si="7"/>
        <v>#DIV/0!</v>
      </c>
      <c r="G77" s="18">
        <f t="shared" si="7"/>
        <v>0</v>
      </c>
      <c r="H77" s="18" t="e">
        <f t="shared" si="7"/>
        <v>#DIV/0!</v>
      </c>
      <c r="I77" s="18">
        <f>I78+I90</f>
        <v>0</v>
      </c>
      <c r="J77" s="64">
        <f>J78+J90</f>
        <v>0</v>
      </c>
    </row>
    <row r="78" spans="1:10" ht="19.5" hidden="1" customHeight="1" x14ac:dyDescent="0.25">
      <c r="A78" s="18" t="s">
        <v>20</v>
      </c>
      <c r="B78" s="41" t="s">
        <v>21</v>
      </c>
      <c r="C78" s="18">
        <f t="shared" ref="C78:H78" si="8">SUM(C79:C84)</f>
        <v>0</v>
      </c>
      <c r="D78" s="18" t="e">
        <f t="shared" si="8"/>
        <v>#DIV/0!</v>
      </c>
      <c r="E78" s="18">
        <f t="shared" si="8"/>
        <v>0</v>
      </c>
      <c r="F78" s="18" t="e">
        <f t="shared" si="8"/>
        <v>#DIV/0!</v>
      </c>
      <c r="G78" s="18">
        <f t="shared" si="8"/>
        <v>0</v>
      </c>
      <c r="H78" s="18" t="e">
        <f t="shared" si="8"/>
        <v>#DIV/0!</v>
      </c>
      <c r="I78" s="18">
        <f>I79+I80+I81+I82+I83+I84+I85+I86</f>
        <v>0</v>
      </c>
      <c r="J78" s="64">
        <f>J79+J80+J81+J82+J83+J84+J85+J86</f>
        <v>0</v>
      </c>
    </row>
    <row r="79" spans="1:10" ht="19.5" hidden="1" customHeight="1" x14ac:dyDescent="0.25">
      <c r="A79" s="5" t="s">
        <v>22</v>
      </c>
      <c r="B79" s="17" t="s">
        <v>23</v>
      </c>
      <c r="C79" s="1">
        <f>E79+G79+I79</f>
        <v>0</v>
      </c>
      <c r="D79" s="5" t="e">
        <f t="shared" ref="C79:D83" si="9">F79+H79+J79</f>
        <v>#DIV/0!</v>
      </c>
      <c r="E79" s="5">
        <f>1000*'[1]20 Повна собів'!G9</f>
        <v>0</v>
      </c>
      <c r="F79" s="5" t="e">
        <f>E79/$E$116</f>
        <v>#DIV/0!</v>
      </c>
      <c r="G79" s="5">
        <f>1000*'[1]20 Повна собів'!G40</f>
        <v>0</v>
      </c>
      <c r="H79" s="5">
        <v>0</v>
      </c>
      <c r="I79" s="5">
        <v>0</v>
      </c>
      <c r="J79" s="63">
        <v>0</v>
      </c>
    </row>
    <row r="80" spans="1:10" ht="19.5" hidden="1" customHeight="1" x14ac:dyDescent="0.25">
      <c r="A80" s="5" t="s">
        <v>24</v>
      </c>
      <c r="B80" s="17" t="s">
        <v>25</v>
      </c>
      <c r="C80" s="5">
        <f>E80+G80+I80</f>
        <v>0</v>
      </c>
      <c r="D80" s="5" t="e">
        <f t="shared" si="9"/>
        <v>#DIV/0!</v>
      </c>
      <c r="E80" s="5">
        <f>1000*'[1]20 Повна собів'!G10</f>
        <v>0</v>
      </c>
      <c r="F80" s="5" t="e">
        <f>E80/$E$116</f>
        <v>#DIV/0!</v>
      </c>
      <c r="G80" s="5">
        <f>1000*'[1]20 Повна собів'!G41</f>
        <v>0</v>
      </c>
      <c r="H80" s="5" t="e">
        <f>G80/$E$116</f>
        <v>#DIV/0!</v>
      </c>
      <c r="I80" s="5">
        <v>0</v>
      </c>
      <c r="J80" s="63">
        <v>0</v>
      </c>
    </row>
    <row r="81" spans="1:10" ht="19.5" hidden="1" customHeight="1" x14ac:dyDescent="0.25">
      <c r="A81" s="5" t="s">
        <v>26</v>
      </c>
      <c r="B81" s="17" t="s">
        <v>27</v>
      </c>
      <c r="C81" s="5">
        <f t="shared" si="9"/>
        <v>0</v>
      </c>
      <c r="D81" s="5">
        <f t="shared" si="9"/>
        <v>0</v>
      </c>
      <c r="E81" s="5">
        <v>0</v>
      </c>
      <c r="F81" s="5">
        <f>E81/53.07</f>
        <v>0</v>
      </c>
      <c r="G81" s="5">
        <v>0</v>
      </c>
      <c r="H81" s="5">
        <v>0</v>
      </c>
      <c r="I81" s="5">
        <v>0</v>
      </c>
      <c r="J81" s="63">
        <v>0</v>
      </c>
    </row>
    <row r="82" spans="1:10" ht="19.5" hidden="1" customHeight="1" x14ac:dyDescent="0.25">
      <c r="A82" s="5" t="s">
        <v>28</v>
      </c>
      <c r="B82" s="17" t="s">
        <v>29</v>
      </c>
      <c r="C82" s="5">
        <f>E82+G82+I82</f>
        <v>0</v>
      </c>
      <c r="D82" s="5" t="e">
        <f t="shared" si="9"/>
        <v>#DIV/0!</v>
      </c>
      <c r="E82" s="5">
        <f>1000*'[1]20 Повна собів'!G11</f>
        <v>0</v>
      </c>
      <c r="F82" s="5" t="e">
        <f>E82/$E$116</f>
        <v>#DIV/0!</v>
      </c>
      <c r="G82" s="5">
        <f>1000*'[1]20 Повна собів'!G42</f>
        <v>0</v>
      </c>
      <c r="H82" s="5" t="e">
        <f>G82/$E$116</f>
        <v>#DIV/0!</v>
      </c>
      <c r="I82" s="5">
        <v>0</v>
      </c>
      <c r="J82" s="63">
        <v>0</v>
      </c>
    </row>
    <row r="83" spans="1:10" ht="19.5" hidden="1" customHeight="1" x14ac:dyDescent="0.25">
      <c r="A83" s="65" t="s">
        <v>30</v>
      </c>
      <c r="B83" s="17" t="s">
        <v>31</v>
      </c>
      <c r="C83" s="5">
        <f>E83+G83+I83</f>
        <v>0</v>
      </c>
      <c r="D83" s="5" t="e">
        <f t="shared" si="9"/>
        <v>#DIV/0!</v>
      </c>
      <c r="E83" s="5">
        <f>1000*'[1]20 Повна собів'!G12</f>
        <v>0</v>
      </c>
      <c r="F83" s="5" t="e">
        <f>E83/$E$116</f>
        <v>#DIV/0!</v>
      </c>
      <c r="G83" s="5">
        <v>0</v>
      </c>
      <c r="H83" s="5">
        <v>0</v>
      </c>
      <c r="I83" s="5">
        <v>0</v>
      </c>
      <c r="J83" s="63">
        <v>0</v>
      </c>
    </row>
    <row r="84" spans="1:10" ht="19.5" hidden="1" customHeight="1" x14ac:dyDescent="0.25">
      <c r="A84" s="5" t="s">
        <v>32</v>
      </c>
      <c r="B84" s="17" t="s">
        <v>33</v>
      </c>
      <c r="C84" s="5">
        <f>E84</f>
        <v>0</v>
      </c>
      <c r="D84" s="5">
        <f>F84</f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63">
        <v>0</v>
      </c>
    </row>
    <row r="85" spans="1:10" ht="19.5" hidden="1" customHeight="1" x14ac:dyDescent="0.25">
      <c r="A85" s="18" t="s">
        <v>34</v>
      </c>
      <c r="B85" s="41" t="s">
        <v>35</v>
      </c>
      <c r="C85" s="18">
        <f>E85+I85+G85</f>
        <v>0</v>
      </c>
      <c r="D85" s="18" t="e">
        <f>F85+J85+H85</f>
        <v>#DIV/0!</v>
      </c>
      <c r="E85" s="18">
        <f>1000*'[1]20 Повна собів'!G13</f>
        <v>0</v>
      </c>
      <c r="F85" s="5" t="e">
        <f>E85/$E$116</f>
        <v>#DIV/0!</v>
      </c>
      <c r="G85" s="18">
        <f>1000*'[1]20 Повна собів'!G44</f>
        <v>0</v>
      </c>
      <c r="H85" s="5" t="e">
        <f>G85/$E$116</f>
        <v>#DIV/0!</v>
      </c>
      <c r="I85" s="5">
        <v>0</v>
      </c>
      <c r="J85" s="63">
        <v>0</v>
      </c>
    </row>
    <row r="86" spans="1:10" ht="19.5" hidden="1" customHeight="1" x14ac:dyDescent="0.25">
      <c r="A86" s="18" t="s">
        <v>36</v>
      </c>
      <c r="B86" s="41" t="s">
        <v>37</v>
      </c>
      <c r="C86" s="18">
        <f>E86+I86+G86</f>
        <v>0</v>
      </c>
      <c r="D86" s="18" t="e">
        <f>F86+J86+H86</f>
        <v>#DIV/0!</v>
      </c>
      <c r="E86" s="18">
        <f>E87+E88+E89</f>
        <v>0</v>
      </c>
      <c r="F86" s="18" t="e">
        <f>F87+F88+F89</f>
        <v>#DIV/0!</v>
      </c>
      <c r="G86" s="18">
        <f>G87+G88+G89</f>
        <v>0</v>
      </c>
      <c r="H86" s="18" t="e">
        <f>H87+H88+H89</f>
        <v>#DIV/0!</v>
      </c>
      <c r="I86" s="5">
        <v>0</v>
      </c>
      <c r="J86" s="63">
        <v>0</v>
      </c>
    </row>
    <row r="87" spans="1:10" ht="19.5" hidden="1" customHeight="1" x14ac:dyDescent="0.25">
      <c r="A87" s="5" t="s">
        <v>38</v>
      </c>
      <c r="B87" s="17" t="s">
        <v>39</v>
      </c>
      <c r="C87" s="5">
        <f>E87+G87+I87</f>
        <v>0</v>
      </c>
      <c r="D87" s="5" t="e">
        <f>F87+H87+J87</f>
        <v>#DIV/0!</v>
      </c>
      <c r="E87" s="5">
        <f>1000*'[1]20 Повна собів'!G15</f>
        <v>0</v>
      </c>
      <c r="F87" s="5" t="e">
        <f>E87/$E$116</f>
        <v>#DIV/0!</v>
      </c>
      <c r="G87" s="5">
        <f>1000*'[1]20 Повна собів'!G46</f>
        <v>0</v>
      </c>
      <c r="H87" s="5" t="e">
        <f>G87/$E$116</f>
        <v>#DIV/0!</v>
      </c>
      <c r="I87" s="5">
        <v>0</v>
      </c>
      <c r="J87" s="63">
        <v>0</v>
      </c>
    </row>
    <row r="88" spans="1:10" ht="19.5" hidden="1" customHeight="1" x14ac:dyDescent="0.25">
      <c r="A88" s="5" t="s">
        <v>40</v>
      </c>
      <c r="B88" s="17" t="s">
        <v>41</v>
      </c>
      <c r="C88" s="5">
        <f>E88+I88+G88</f>
        <v>0</v>
      </c>
      <c r="D88" s="5" t="e">
        <f>F88+J88+H88</f>
        <v>#DIV/0!</v>
      </c>
      <c r="E88" s="5">
        <f>1000*'[1]20 Повна собів'!G16</f>
        <v>0</v>
      </c>
      <c r="F88" s="5" t="e">
        <f>E88/$E$116</f>
        <v>#DIV/0!</v>
      </c>
      <c r="G88" s="5">
        <f>1000*'[1]20 Повна собів'!G47</f>
        <v>0</v>
      </c>
      <c r="H88" s="5" t="e">
        <f>G88/$E$116</f>
        <v>#DIV/0!</v>
      </c>
      <c r="I88" s="5">
        <v>0</v>
      </c>
      <c r="J88" s="63">
        <v>0</v>
      </c>
    </row>
    <row r="89" spans="1:10" ht="19.5" hidden="1" customHeight="1" x14ac:dyDescent="0.25">
      <c r="A89" s="5" t="s">
        <v>42</v>
      </c>
      <c r="B89" s="17" t="s">
        <v>43</v>
      </c>
      <c r="C89" s="5">
        <f>E89+I89</f>
        <v>0</v>
      </c>
      <c r="D89" s="5">
        <f>F89+J89</f>
        <v>0</v>
      </c>
      <c r="E89" s="5">
        <v>0</v>
      </c>
      <c r="F89" s="5">
        <f>E89/53.07</f>
        <v>0</v>
      </c>
      <c r="G89" s="5">
        <v>0</v>
      </c>
      <c r="H89" s="5">
        <v>0</v>
      </c>
      <c r="I89" s="5">
        <v>0</v>
      </c>
      <c r="J89" s="63">
        <v>0</v>
      </c>
    </row>
    <row r="90" spans="1:10" ht="19.5" hidden="1" customHeight="1" x14ac:dyDescent="0.25">
      <c r="A90" s="18" t="s">
        <v>44</v>
      </c>
      <c r="B90" s="41" t="s">
        <v>45</v>
      </c>
      <c r="C90" s="18">
        <f t="shared" ref="C90:D100" si="10">E90+G90+I90</f>
        <v>0</v>
      </c>
      <c r="D90" s="18" t="e">
        <f t="shared" si="10"/>
        <v>#DIV/0!</v>
      </c>
      <c r="E90" s="18">
        <f>E91+E92+E93</f>
        <v>0</v>
      </c>
      <c r="F90" s="18" t="e">
        <f>F91+F92+F93</f>
        <v>#DIV/0!</v>
      </c>
      <c r="G90" s="18">
        <f>G91+G92+G93</f>
        <v>0</v>
      </c>
      <c r="H90" s="18" t="e">
        <f>H91+H92+H93</f>
        <v>#DIV/0!</v>
      </c>
      <c r="I90" s="5">
        <v>0</v>
      </c>
      <c r="J90" s="63">
        <v>0</v>
      </c>
    </row>
    <row r="91" spans="1:10" ht="19.5" hidden="1" customHeight="1" x14ac:dyDescent="0.25">
      <c r="A91" s="5" t="s">
        <v>46</v>
      </c>
      <c r="B91" s="17" t="s">
        <v>47</v>
      </c>
      <c r="C91" s="32">
        <f t="shared" si="10"/>
        <v>0</v>
      </c>
      <c r="D91" s="32" t="e">
        <f t="shared" si="10"/>
        <v>#DIV/0!</v>
      </c>
      <c r="E91" s="5">
        <f>1000*'[1]20 Повна собів'!G19</f>
        <v>0</v>
      </c>
      <c r="F91" s="5" t="e">
        <f t="shared" ref="F91:F97" si="11">E91/$E$116</f>
        <v>#DIV/0!</v>
      </c>
      <c r="G91" s="5">
        <f>1000*'[1]20 Повна собів'!G50</f>
        <v>0</v>
      </c>
      <c r="H91" s="5" t="e">
        <f>G91/$E$116</f>
        <v>#DIV/0!</v>
      </c>
      <c r="I91" s="5">
        <v>0</v>
      </c>
      <c r="J91" s="63">
        <v>0</v>
      </c>
    </row>
    <row r="92" spans="1:10" ht="19.5" hidden="1" customHeight="1" x14ac:dyDescent="0.25">
      <c r="A92" s="5" t="s">
        <v>48</v>
      </c>
      <c r="B92" s="17" t="s">
        <v>39</v>
      </c>
      <c r="C92" s="32">
        <f t="shared" si="10"/>
        <v>0</v>
      </c>
      <c r="D92" s="32" t="e">
        <f t="shared" si="10"/>
        <v>#DIV/0!</v>
      </c>
      <c r="E92" s="5">
        <f>1000*'[1]20 Повна собів'!G20</f>
        <v>0</v>
      </c>
      <c r="F92" s="5" t="e">
        <f t="shared" si="11"/>
        <v>#DIV/0!</v>
      </c>
      <c r="G92" s="5">
        <f>1000*'[1]20 Повна собів'!G51</f>
        <v>0</v>
      </c>
      <c r="H92" s="5" t="e">
        <f>G92/$E$116</f>
        <v>#DIV/0!</v>
      </c>
      <c r="I92" s="5">
        <v>0</v>
      </c>
      <c r="J92" s="63">
        <v>0</v>
      </c>
    </row>
    <row r="93" spans="1:10" ht="19.5" hidden="1" customHeight="1" x14ac:dyDescent="0.25">
      <c r="A93" s="5" t="s">
        <v>49</v>
      </c>
      <c r="B93" s="17" t="s">
        <v>50</v>
      </c>
      <c r="C93" s="32">
        <f t="shared" si="10"/>
        <v>0</v>
      </c>
      <c r="D93" s="32" t="e">
        <f t="shared" si="10"/>
        <v>#DIV/0!</v>
      </c>
      <c r="E93" s="5">
        <f>1000*'[1]20 Повна собів'!G21</f>
        <v>0</v>
      </c>
      <c r="F93" s="5" t="e">
        <f t="shared" si="11"/>
        <v>#DIV/0!</v>
      </c>
      <c r="G93" s="5">
        <f>1000*'[1]20 Повна собів'!G52</f>
        <v>0</v>
      </c>
      <c r="H93" s="5" t="e">
        <f>G93/$E$116</f>
        <v>#DIV/0!</v>
      </c>
      <c r="I93" s="5">
        <v>0</v>
      </c>
      <c r="J93" s="63">
        <v>0</v>
      </c>
    </row>
    <row r="94" spans="1:10" ht="19.5" hidden="1" customHeight="1" x14ac:dyDescent="0.25">
      <c r="A94" s="44">
        <v>2</v>
      </c>
      <c r="B94" s="41" t="s">
        <v>51</v>
      </c>
      <c r="C94" s="18">
        <f>E94+G94+I94</f>
        <v>0</v>
      </c>
      <c r="D94" s="18" t="e">
        <f t="shared" si="10"/>
        <v>#DIV/0!</v>
      </c>
      <c r="E94" s="5">
        <f>1000*'[1]20 Повна собів'!G22</f>
        <v>0</v>
      </c>
      <c r="F94" s="5" t="e">
        <f t="shared" si="11"/>
        <v>#DIV/0!</v>
      </c>
      <c r="G94" s="18">
        <f>'[1]20 Повна собів'!G53*1000</f>
        <v>0</v>
      </c>
      <c r="H94" s="5" t="e">
        <f t="shared" ref="H94:H100" si="12">G94/$E$116</f>
        <v>#DIV/0!</v>
      </c>
      <c r="I94" s="5">
        <v>0</v>
      </c>
      <c r="J94" s="63">
        <v>0</v>
      </c>
    </row>
    <row r="95" spans="1:10" ht="19.5" hidden="1" customHeight="1" x14ac:dyDescent="0.25">
      <c r="A95" s="5" t="s">
        <v>52</v>
      </c>
      <c r="B95" s="17" t="s">
        <v>47</v>
      </c>
      <c r="C95" s="5">
        <f t="shared" si="10"/>
        <v>0</v>
      </c>
      <c r="D95" s="5" t="e">
        <f t="shared" si="10"/>
        <v>#DIV/0!</v>
      </c>
      <c r="E95" s="5">
        <f>1000*'[1]20 Повна собів'!G23</f>
        <v>0</v>
      </c>
      <c r="F95" s="5" t="e">
        <f t="shared" si="11"/>
        <v>#DIV/0!</v>
      </c>
      <c r="G95" s="5">
        <f>1000*'[1]20 Повна собів'!G54</f>
        <v>0</v>
      </c>
      <c r="H95" s="5" t="e">
        <f t="shared" si="12"/>
        <v>#DIV/0!</v>
      </c>
      <c r="I95" s="5">
        <v>0</v>
      </c>
      <c r="J95" s="63">
        <v>0</v>
      </c>
    </row>
    <row r="96" spans="1:10" ht="19.5" hidden="1" customHeight="1" x14ac:dyDescent="0.25">
      <c r="A96" s="5" t="s">
        <v>53</v>
      </c>
      <c r="B96" s="17" t="s">
        <v>54</v>
      </c>
      <c r="C96" s="5">
        <f t="shared" si="10"/>
        <v>0</v>
      </c>
      <c r="D96" s="5" t="e">
        <f t="shared" si="10"/>
        <v>#DIV/0!</v>
      </c>
      <c r="E96" s="5">
        <f>1000*'[1]20 Повна собів'!G24</f>
        <v>0</v>
      </c>
      <c r="F96" s="5" t="e">
        <f t="shared" si="11"/>
        <v>#DIV/0!</v>
      </c>
      <c r="G96" s="5">
        <f>1000*'[1]20 Повна собів'!G55</f>
        <v>0</v>
      </c>
      <c r="H96" s="5" t="e">
        <f t="shared" si="12"/>
        <v>#DIV/0!</v>
      </c>
      <c r="I96" s="5">
        <v>0</v>
      </c>
      <c r="J96" s="63">
        <v>0</v>
      </c>
    </row>
    <row r="97" spans="1:10" ht="19.5" hidden="1" customHeight="1" x14ac:dyDescent="0.25">
      <c r="A97" s="5" t="s">
        <v>55</v>
      </c>
      <c r="B97" s="17" t="s">
        <v>50</v>
      </c>
      <c r="C97" s="5">
        <f t="shared" si="10"/>
        <v>0</v>
      </c>
      <c r="D97" s="5" t="e">
        <f t="shared" si="10"/>
        <v>#DIV/0!</v>
      </c>
      <c r="E97" s="5">
        <f>1000*'[1]20 Повна собів'!G25</f>
        <v>0</v>
      </c>
      <c r="F97" s="5" t="e">
        <f t="shared" si="11"/>
        <v>#DIV/0!</v>
      </c>
      <c r="G97" s="5">
        <f>1000*'[1]20 Повна собів'!G56</f>
        <v>0</v>
      </c>
      <c r="H97" s="5" t="e">
        <f t="shared" si="12"/>
        <v>#DIV/0!</v>
      </c>
      <c r="I97" s="5">
        <v>0</v>
      </c>
      <c r="J97" s="63">
        <v>0</v>
      </c>
    </row>
    <row r="98" spans="1:10" ht="9" hidden="1" customHeight="1" x14ac:dyDescent="0.25">
      <c r="A98" s="44">
        <v>3</v>
      </c>
      <c r="B98" s="41" t="s">
        <v>56</v>
      </c>
      <c r="C98" s="18">
        <f t="shared" si="10"/>
        <v>0</v>
      </c>
      <c r="D98" s="18" t="e">
        <f t="shared" si="10"/>
        <v>#DIV/0!</v>
      </c>
      <c r="E98" s="18">
        <v>0</v>
      </c>
      <c r="F98" s="18">
        <v>0</v>
      </c>
      <c r="G98" s="18">
        <v>0</v>
      </c>
      <c r="H98" s="5" t="e">
        <f t="shared" si="12"/>
        <v>#DIV/0!</v>
      </c>
      <c r="I98" s="18">
        <f>1000*'[1]20 Повна собів'!G89</f>
        <v>0</v>
      </c>
      <c r="J98" s="63" t="e">
        <f>I98/$E$116</f>
        <v>#DIV/0!</v>
      </c>
    </row>
    <row r="99" spans="1:10" ht="19.5" hidden="1" customHeight="1" x14ac:dyDescent="0.25">
      <c r="A99" s="44">
        <v>4</v>
      </c>
      <c r="B99" s="41" t="s">
        <v>57</v>
      </c>
      <c r="C99" s="18">
        <f t="shared" si="10"/>
        <v>0</v>
      </c>
      <c r="D99" s="18" t="e">
        <f t="shared" si="10"/>
        <v>#DIV/0!</v>
      </c>
      <c r="E99" s="18">
        <v>0</v>
      </c>
      <c r="F99" s="18">
        <v>0</v>
      </c>
      <c r="G99" s="18">
        <v>0</v>
      </c>
      <c r="H99" s="5" t="e">
        <f t="shared" si="12"/>
        <v>#DIV/0!</v>
      </c>
      <c r="I99" s="18">
        <v>0</v>
      </c>
      <c r="J99" s="64">
        <v>0</v>
      </c>
    </row>
    <row r="100" spans="1:10" ht="19.5" hidden="1" customHeight="1" x14ac:dyDescent="0.25">
      <c r="A100" s="44">
        <v>5</v>
      </c>
      <c r="B100" s="41" t="s">
        <v>58</v>
      </c>
      <c r="C100" s="18">
        <f t="shared" si="10"/>
        <v>0</v>
      </c>
      <c r="D100" s="18" t="e">
        <f t="shared" si="10"/>
        <v>#DIV/0!</v>
      </c>
      <c r="E100" s="18">
        <v>0</v>
      </c>
      <c r="F100" s="18">
        <v>0</v>
      </c>
      <c r="G100" s="18">
        <v>0</v>
      </c>
      <c r="H100" s="5" t="e">
        <f t="shared" si="12"/>
        <v>#DIV/0!</v>
      </c>
      <c r="I100" s="18">
        <v>0</v>
      </c>
      <c r="J100" s="64">
        <v>0</v>
      </c>
    </row>
    <row r="101" spans="1:10" ht="19.5" hidden="1" customHeight="1" x14ac:dyDescent="0.25">
      <c r="A101" s="44">
        <v>6</v>
      </c>
      <c r="B101" s="41" t="s">
        <v>59</v>
      </c>
      <c r="C101" s="18">
        <f>C77+C94+C98+C99+C100</f>
        <v>0</v>
      </c>
      <c r="D101" s="18" t="e">
        <f>D77+D94+D98+D99+D100</f>
        <v>#DIV/0!</v>
      </c>
      <c r="E101" s="18">
        <f>E77+E94+E98+E99+E100</f>
        <v>0</v>
      </c>
      <c r="F101" s="18" t="e">
        <f>F77+F94+F98+F99+F100</f>
        <v>#DIV/0!</v>
      </c>
      <c r="G101" s="18">
        <f>G77+G94+G98+G99+G100</f>
        <v>0</v>
      </c>
      <c r="H101" s="18" t="e">
        <f>G101/G116</f>
        <v>#DIV/0!</v>
      </c>
      <c r="I101" s="18">
        <f>I100+I99+I98+I94+I77</f>
        <v>0</v>
      </c>
      <c r="J101" s="64" t="e">
        <f>J100+J99+J98+J94+J77</f>
        <v>#DIV/0!</v>
      </c>
    </row>
    <row r="102" spans="1:10" ht="19.5" hidden="1" customHeight="1" x14ac:dyDescent="0.25">
      <c r="A102" s="66">
        <v>7</v>
      </c>
      <c r="B102" s="17" t="s">
        <v>60</v>
      </c>
      <c r="C102" s="5"/>
      <c r="D102" s="5"/>
      <c r="E102" s="5"/>
      <c r="F102" s="5"/>
      <c r="G102" s="5"/>
      <c r="H102" s="5"/>
      <c r="I102" s="5"/>
      <c r="J102" s="63"/>
    </row>
    <row r="103" spans="1:10" ht="19.5" hidden="1" customHeight="1" x14ac:dyDescent="0.25">
      <c r="A103" s="44">
        <v>8</v>
      </c>
      <c r="B103" s="41" t="s">
        <v>61</v>
      </c>
      <c r="C103" s="18">
        <f>E103+I103+G103</f>
        <v>0</v>
      </c>
      <c r="D103" s="18" t="e">
        <f>F103+J103+H103</f>
        <v>#DIV/0!</v>
      </c>
      <c r="E103" s="18">
        <f t="shared" ref="E103:J103" si="13">E104+E105+E106</f>
        <v>0</v>
      </c>
      <c r="F103" s="18" t="e">
        <f t="shared" si="13"/>
        <v>#DIV/0!</v>
      </c>
      <c r="G103" s="18">
        <f t="shared" si="13"/>
        <v>0</v>
      </c>
      <c r="H103" s="18" t="e">
        <f t="shared" si="13"/>
        <v>#DIV/0!</v>
      </c>
      <c r="I103" s="18">
        <f t="shared" si="13"/>
        <v>0</v>
      </c>
      <c r="J103" s="64" t="e">
        <f t="shared" si="13"/>
        <v>#DIV/0!</v>
      </c>
    </row>
    <row r="104" spans="1:10" ht="19.5" hidden="1" customHeight="1" x14ac:dyDescent="0.25">
      <c r="A104" s="5" t="s">
        <v>62</v>
      </c>
      <c r="B104" s="17" t="s">
        <v>63</v>
      </c>
      <c r="C104" s="5"/>
      <c r="D104" s="5"/>
      <c r="E104" s="18"/>
      <c r="F104" s="18"/>
      <c r="G104" s="18"/>
      <c r="H104" s="18"/>
      <c r="I104" s="18"/>
      <c r="J104" s="64"/>
    </row>
    <row r="105" spans="1:10" ht="19.5" hidden="1" customHeight="1" x14ac:dyDescent="0.25">
      <c r="A105" s="5" t="s">
        <v>64</v>
      </c>
      <c r="B105" s="17" t="s">
        <v>65</v>
      </c>
      <c r="C105" s="18">
        <f>E105+I105+G105</f>
        <v>0</v>
      </c>
      <c r="D105" s="18" t="e">
        <f>C105/E116</f>
        <v>#DIV/0!</v>
      </c>
      <c r="E105" s="18">
        <f>'[1]18 Витрати на кап_інвестиції'!E18</f>
        <v>0</v>
      </c>
      <c r="F105" s="18" t="e">
        <f>E105/G116</f>
        <v>#DIV/0!</v>
      </c>
      <c r="G105" s="18">
        <f>'[1]18 Витрати на кап_інвестиції'!E19</f>
        <v>0</v>
      </c>
      <c r="H105" s="18" t="e">
        <f>G105/G116</f>
        <v>#DIV/0!</v>
      </c>
      <c r="I105" s="18">
        <f>'[1]18 Витрати на кап_інвестиції'!E20</f>
        <v>0</v>
      </c>
      <c r="J105" s="64" t="e">
        <f>I105/I116</f>
        <v>#DIV/0!</v>
      </c>
    </row>
    <row r="106" spans="1:10" ht="19.5" hidden="1" customHeight="1" x14ac:dyDescent="0.25">
      <c r="A106" s="5" t="s">
        <v>66</v>
      </c>
      <c r="B106" s="17" t="s">
        <v>67</v>
      </c>
      <c r="C106" s="5"/>
      <c r="D106" s="5"/>
      <c r="E106" s="18"/>
      <c r="F106" s="18"/>
      <c r="G106" s="18"/>
      <c r="H106" s="18"/>
      <c r="I106" s="18"/>
      <c r="J106" s="64"/>
    </row>
    <row r="107" spans="1:10" ht="19.5" hidden="1" customHeight="1" x14ac:dyDescent="0.25">
      <c r="A107" s="44">
        <v>9</v>
      </c>
      <c r="B107" s="41" t="s">
        <v>68</v>
      </c>
      <c r="C107" s="18">
        <f>E107+G107+I107</f>
        <v>0</v>
      </c>
      <c r="D107" s="18" t="e">
        <f>C107/C116</f>
        <v>#DIV/0!</v>
      </c>
      <c r="E107" s="18">
        <f>E101+E102+E103</f>
        <v>0</v>
      </c>
      <c r="F107" s="18" t="e">
        <f>E107/E116</f>
        <v>#DIV/0!</v>
      </c>
      <c r="G107" s="18">
        <f>G101+G102+G103</f>
        <v>0</v>
      </c>
      <c r="H107" s="18" t="e">
        <f>G107/G116</f>
        <v>#DIV/0!</v>
      </c>
      <c r="I107" s="18">
        <f>I101+I102+I103</f>
        <v>0</v>
      </c>
      <c r="J107" s="64" t="e">
        <f>I107/I116</f>
        <v>#DIV/0!</v>
      </c>
    </row>
    <row r="108" spans="1:10" ht="19.5" hidden="1" customHeight="1" x14ac:dyDescent="0.25">
      <c r="A108" s="44">
        <v>10</v>
      </c>
      <c r="B108" s="41" t="s">
        <v>69</v>
      </c>
      <c r="C108" s="18" t="e">
        <f>F108+H108+J108</f>
        <v>#DIV/0!</v>
      </c>
      <c r="D108" s="18"/>
      <c r="E108" s="18"/>
      <c r="F108" s="18" t="e">
        <f>F107</f>
        <v>#DIV/0!</v>
      </c>
      <c r="G108" s="18"/>
      <c r="H108" s="18" t="e">
        <f>H107</f>
        <v>#DIV/0!</v>
      </c>
      <c r="I108" s="18"/>
      <c r="J108" s="64" t="e">
        <f>J107</f>
        <v>#DIV/0!</v>
      </c>
    </row>
    <row r="109" spans="1:10" ht="19.5" hidden="1" customHeight="1" x14ac:dyDescent="0.25">
      <c r="A109" s="5" t="s">
        <v>70</v>
      </c>
      <c r="B109" s="17" t="s">
        <v>71</v>
      </c>
      <c r="C109" s="5" t="e">
        <f>F109+J109</f>
        <v>#DIV/0!</v>
      </c>
      <c r="D109" s="5"/>
      <c r="E109" s="18"/>
      <c r="F109" s="18" t="e">
        <f>F79</f>
        <v>#DIV/0!</v>
      </c>
      <c r="G109" s="18"/>
      <c r="H109" s="18">
        <f>H79</f>
        <v>0</v>
      </c>
      <c r="I109" s="18"/>
      <c r="J109" s="64">
        <v>0</v>
      </c>
    </row>
    <row r="110" spans="1:10" ht="19.5" hidden="1" customHeight="1" x14ac:dyDescent="0.25">
      <c r="A110" s="5" t="s">
        <v>72</v>
      </c>
      <c r="B110" s="17" t="s">
        <v>73</v>
      </c>
      <c r="C110" s="5" t="e">
        <f>F110+J110+H110</f>
        <v>#DIV/0!</v>
      </c>
      <c r="D110" s="5"/>
      <c r="E110" s="18"/>
      <c r="F110" s="18" t="e">
        <f>F107-F109</f>
        <v>#DIV/0!</v>
      </c>
      <c r="G110" s="18"/>
      <c r="H110" s="18" t="e">
        <f>H107-H109</f>
        <v>#DIV/0!</v>
      </c>
      <c r="I110" s="18"/>
      <c r="J110" s="64" t="e">
        <f>J108-J109</f>
        <v>#DIV/0!</v>
      </c>
    </row>
    <row r="111" spans="1:10" ht="19.5" hidden="1" customHeight="1" x14ac:dyDescent="0.25">
      <c r="A111" s="5" t="s">
        <v>74</v>
      </c>
      <c r="B111" s="17" t="s">
        <v>75</v>
      </c>
      <c r="C111" s="5">
        <f>E111+G111+I111</f>
        <v>0</v>
      </c>
      <c r="D111" s="5"/>
      <c r="E111" s="18"/>
      <c r="F111" s="18">
        <v>0</v>
      </c>
      <c r="G111" s="18"/>
      <c r="H111" s="18">
        <v>0</v>
      </c>
      <c r="I111" s="18"/>
      <c r="J111" s="64">
        <v>0</v>
      </c>
    </row>
    <row r="112" spans="1:10" ht="19.5" hidden="1" customHeight="1" x14ac:dyDescent="0.25">
      <c r="A112" s="44" t="s">
        <v>76</v>
      </c>
      <c r="B112" s="43" t="s">
        <v>77</v>
      </c>
      <c r="C112" s="44" t="e">
        <f>F112+J112</f>
        <v>#DIV/0!</v>
      </c>
      <c r="D112" s="44"/>
      <c r="E112" s="44"/>
      <c r="F112" s="44" t="e">
        <f>F109*100/F108</f>
        <v>#DIV/0!</v>
      </c>
      <c r="G112" s="44"/>
      <c r="H112" s="44" t="e">
        <f>H109*100/H108</f>
        <v>#DIV/0!</v>
      </c>
      <c r="I112" s="44"/>
      <c r="J112" s="67">
        <v>0</v>
      </c>
    </row>
    <row r="113" spans="1:10" ht="19.5" hidden="1" customHeight="1" x14ac:dyDescent="0.25">
      <c r="A113" s="44" t="s">
        <v>78</v>
      </c>
      <c r="B113" s="43" t="s">
        <v>79</v>
      </c>
      <c r="C113" s="44" t="e">
        <f>F113</f>
        <v>#DIV/0!</v>
      </c>
      <c r="D113" s="44"/>
      <c r="E113" s="44"/>
      <c r="F113" s="44" t="e">
        <f>F110*100/F108</f>
        <v>#DIV/0!</v>
      </c>
      <c r="G113" s="44"/>
      <c r="H113" s="44" t="e">
        <f>H110*100/H108</f>
        <v>#DIV/0!</v>
      </c>
      <c r="I113" s="44"/>
      <c r="J113" s="67" t="e">
        <f>J110*100/J108</f>
        <v>#DIV/0!</v>
      </c>
    </row>
    <row r="114" spans="1:10" ht="19.5" hidden="1" customHeight="1" x14ac:dyDescent="0.25">
      <c r="A114" s="18" t="s">
        <v>80</v>
      </c>
      <c r="B114" s="41" t="s">
        <v>81</v>
      </c>
      <c r="C114" s="18">
        <f>'[1]18 Витрати на кап_інвестиції'!E26*100</f>
        <v>0</v>
      </c>
      <c r="D114" s="18"/>
      <c r="E114" s="18"/>
      <c r="F114" s="18">
        <f>C114</f>
        <v>0</v>
      </c>
      <c r="G114" s="18"/>
      <c r="H114" s="18">
        <f>C114</f>
        <v>0</v>
      </c>
      <c r="I114" s="18"/>
      <c r="J114" s="64">
        <f>C114</f>
        <v>0</v>
      </c>
    </row>
    <row r="115" spans="1:10" ht="50.25" hidden="1" customHeight="1" x14ac:dyDescent="0.25">
      <c r="A115" s="5">
        <v>14</v>
      </c>
      <c r="B115" s="43" t="s">
        <v>83</v>
      </c>
      <c r="C115" s="18">
        <f>E115+G115+I115</f>
        <v>0</v>
      </c>
      <c r="D115" s="18"/>
      <c r="E115" s="18">
        <f>E107*E116</f>
        <v>0</v>
      </c>
      <c r="F115" s="18"/>
      <c r="G115" s="18">
        <f>G107*G116</f>
        <v>0</v>
      </c>
      <c r="H115" s="18"/>
      <c r="I115" s="18">
        <f>I107*I116</f>
        <v>0</v>
      </c>
      <c r="J115" s="64"/>
    </row>
    <row r="116" spans="1:10" ht="44.25" hidden="1" customHeight="1" x14ac:dyDescent="0.3">
      <c r="A116" s="68" t="s">
        <v>84</v>
      </c>
      <c r="B116" s="49" t="s">
        <v>85</v>
      </c>
      <c r="C116" s="18">
        <f>'[1]15 Річ_план_ВТП_ТЕ '!C25</f>
        <v>0</v>
      </c>
      <c r="D116" s="18"/>
      <c r="E116" s="18">
        <f>C116</f>
        <v>0</v>
      </c>
      <c r="F116" s="18"/>
      <c r="G116" s="18">
        <f>C116</f>
        <v>0</v>
      </c>
      <c r="H116" s="18"/>
      <c r="I116" s="18">
        <f>C116</f>
        <v>0</v>
      </c>
      <c r="J116" s="64"/>
    </row>
    <row r="117" spans="1:10" ht="25.5" hidden="1" customHeight="1" x14ac:dyDescent="0.25">
      <c r="A117" s="68" t="s">
        <v>86</v>
      </c>
      <c r="B117" s="51" t="s">
        <v>87</v>
      </c>
      <c r="C117" s="18" t="e">
        <f>D107*1.2</f>
        <v>#DIV/0!</v>
      </c>
      <c r="D117" s="18"/>
      <c r="E117" s="18"/>
      <c r="F117" s="18" t="e">
        <f>F107*1.2</f>
        <v>#DIV/0!</v>
      </c>
      <c r="G117" s="18"/>
      <c r="H117" s="18" t="e">
        <f>H107*1.2</f>
        <v>#DIV/0!</v>
      </c>
      <c r="I117" s="18"/>
      <c r="J117" s="64" t="e">
        <f>J108*1.2</f>
        <v>#DIV/0!</v>
      </c>
    </row>
    <row r="118" spans="1:10" ht="19.5" hidden="1" customHeight="1" x14ac:dyDescent="0.3">
      <c r="A118" s="69" t="s">
        <v>88</v>
      </c>
      <c r="B118" s="49" t="s">
        <v>89</v>
      </c>
      <c r="C118" s="54" t="e">
        <f>'[1]14 Пр._навант. '!#REF!</f>
        <v>#REF!</v>
      </c>
      <c r="D118" s="49"/>
      <c r="E118" s="49"/>
      <c r="F118" s="49"/>
      <c r="G118" s="49"/>
      <c r="H118" s="49"/>
      <c r="I118" s="49"/>
      <c r="J118" s="70"/>
    </row>
    <row r="119" spans="1:10" ht="19.5" hidden="1" customHeight="1" x14ac:dyDescent="0.3">
      <c r="A119" s="69" t="s">
        <v>90</v>
      </c>
      <c r="B119" s="49" t="s">
        <v>91</v>
      </c>
      <c r="C119" s="56" t="e">
        <f>'[1]14 Пр._навант. '!#REF!</f>
        <v>#REF!</v>
      </c>
      <c r="D119" s="49"/>
      <c r="E119" s="49"/>
      <c r="F119" s="49"/>
      <c r="G119" s="49"/>
      <c r="H119" s="49"/>
      <c r="I119" s="49"/>
      <c r="J119" s="70"/>
    </row>
    <row r="120" spans="1:10" ht="19.5" hidden="1" customHeight="1" x14ac:dyDescent="0.3">
      <c r="A120" s="69" t="s">
        <v>92</v>
      </c>
      <c r="B120" s="49" t="s">
        <v>93</v>
      </c>
      <c r="C120" s="54"/>
      <c r="D120" s="49"/>
      <c r="E120" s="49"/>
      <c r="F120" s="49"/>
      <c r="G120" s="49"/>
      <c r="H120" s="49"/>
      <c r="I120" s="49"/>
      <c r="J120" s="70"/>
    </row>
    <row r="121" spans="1:10" ht="19.5" hidden="1" customHeight="1" x14ac:dyDescent="0.25">
      <c r="A121" s="77" t="s">
        <v>94</v>
      </c>
      <c r="B121" s="77"/>
      <c r="C121" s="77"/>
      <c r="D121" s="77"/>
      <c r="E121" s="52"/>
      <c r="F121" s="52"/>
      <c r="G121" s="52"/>
      <c r="H121" s="77" t="s">
        <v>95</v>
      </c>
      <c r="I121" s="77"/>
      <c r="J121" s="77"/>
    </row>
    <row r="122" spans="1:10" ht="19.5" hidden="1" customHeight="1" x14ac:dyDescent="0.25">
      <c r="A122" s="77" t="s">
        <v>96</v>
      </c>
      <c r="B122" s="77"/>
      <c r="C122" s="52"/>
      <c r="D122" s="52"/>
      <c r="E122" s="52"/>
      <c r="F122" s="52"/>
      <c r="G122" s="52"/>
      <c r="H122" s="77" t="s">
        <v>97</v>
      </c>
      <c r="I122" s="77"/>
      <c r="J122" s="77"/>
    </row>
    <row r="123" spans="1:10" ht="19.5" hidden="1" customHeight="1" x14ac:dyDescent="0.25">
      <c r="A123" s="52"/>
      <c r="B123" s="52"/>
      <c r="C123" s="52"/>
      <c r="D123" s="52"/>
      <c r="E123" s="77" t="s">
        <v>100</v>
      </c>
      <c r="F123" s="77"/>
      <c r="G123" s="77"/>
      <c r="H123" s="52"/>
      <c r="I123" s="77" t="s">
        <v>101</v>
      </c>
      <c r="J123" s="77"/>
    </row>
    <row r="124" spans="1:10" ht="19.5" hidden="1" customHeight="1" x14ac:dyDescent="0.25">
      <c r="A124" s="71"/>
      <c r="B124" s="71"/>
      <c r="C124" s="71"/>
      <c r="D124" s="71"/>
      <c r="E124" s="71"/>
      <c r="F124" s="71"/>
      <c r="G124" s="71"/>
      <c r="H124" s="71"/>
      <c r="I124" s="71"/>
      <c r="J124" s="71"/>
    </row>
    <row r="125" spans="1:10" ht="19.5" hidden="1" customHeight="1" x14ac:dyDescent="0.25"/>
    <row r="126" spans="1:10" ht="19.5" customHeight="1" x14ac:dyDescent="0.25">
      <c r="A126" s="80" t="s">
        <v>0</v>
      </c>
      <c r="B126" s="80"/>
      <c r="C126" s="80"/>
      <c r="D126" s="80"/>
      <c r="E126" s="80"/>
      <c r="F126" s="80"/>
      <c r="G126" s="80"/>
      <c r="H126" s="80"/>
      <c r="I126" s="80"/>
      <c r="J126" s="80"/>
    </row>
    <row r="127" spans="1:10" ht="19.5" customHeight="1" x14ac:dyDescent="0.25">
      <c r="A127" s="2"/>
      <c r="B127" s="2"/>
      <c r="C127" s="2"/>
      <c r="D127" s="2"/>
      <c r="E127" s="2"/>
      <c r="F127" s="80" t="s">
        <v>1</v>
      </c>
      <c r="G127" s="80"/>
      <c r="H127" s="80"/>
      <c r="I127" s="80"/>
      <c r="J127" s="80"/>
    </row>
    <row r="128" spans="1:10" ht="19.5" customHeight="1" x14ac:dyDescent="0.25">
      <c r="A128" s="3"/>
      <c r="B128" s="3"/>
      <c r="C128" s="3"/>
      <c r="D128" s="3"/>
      <c r="E128" s="3"/>
      <c r="F128" s="80" t="s">
        <v>2</v>
      </c>
      <c r="G128" s="80"/>
      <c r="H128" s="80"/>
      <c r="I128" s="80"/>
      <c r="J128" s="80"/>
    </row>
    <row r="129" spans="1:10" ht="19.5" customHeight="1" x14ac:dyDescent="0.25">
      <c r="A129" s="3"/>
      <c r="B129" s="3"/>
      <c r="C129" s="3"/>
      <c r="D129" s="3"/>
      <c r="E129" s="3"/>
      <c r="F129" s="80" t="s">
        <v>3</v>
      </c>
      <c r="G129" s="80"/>
      <c r="H129" s="80"/>
      <c r="I129" s="80"/>
      <c r="J129" s="80"/>
    </row>
    <row r="130" spans="1:10" ht="19.5" customHeight="1" x14ac:dyDescent="0.25">
      <c r="A130" s="4"/>
      <c r="B130" s="4"/>
      <c r="C130" s="4"/>
      <c r="D130" s="4"/>
      <c r="E130" s="4"/>
      <c r="F130" s="80" t="s">
        <v>4</v>
      </c>
      <c r="G130" s="80"/>
      <c r="H130" s="80"/>
      <c r="I130" s="80"/>
      <c r="J130" s="80"/>
    </row>
    <row r="131" spans="1:10" ht="19.5" customHeight="1" x14ac:dyDescent="0.25">
      <c r="A131" s="4"/>
      <c r="B131" s="4"/>
      <c r="C131" s="4"/>
      <c r="D131" s="4"/>
      <c r="E131" s="4"/>
      <c r="F131" s="80" t="s">
        <v>5</v>
      </c>
      <c r="G131" s="80"/>
      <c r="H131" s="80"/>
      <c r="I131" s="80"/>
      <c r="J131" s="80"/>
    </row>
    <row r="132" spans="1:10" ht="19.5" customHeight="1" x14ac:dyDescent="0.25">
      <c r="A132" s="4"/>
      <c r="B132" s="4"/>
      <c r="C132" s="4"/>
      <c r="D132" s="4"/>
      <c r="E132" s="4"/>
      <c r="F132" s="80" t="s">
        <v>6</v>
      </c>
      <c r="G132" s="80"/>
      <c r="H132" s="80"/>
      <c r="I132" s="80"/>
      <c r="J132" s="80"/>
    </row>
    <row r="133" spans="1:10" ht="19.5" customHeight="1" x14ac:dyDescent="0.25">
      <c r="A133" s="4"/>
      <c r="B133" s="4"/>
      <c r="C133" s="4"/>
      <c r="D133" s="4"/>
      <c r="E133" s="4"/>
      <c r="F133" s="80" t="s">
        <v>7</v>
      </c>
      <c r="G133" s="80"/>
      <c r="H133" s="80"/>
      <c r="I133" s="80"/>
      <c r="J133" s="80"/>
    </row>
    <row r="134" spans="1:10" ht="19.5" customHeight="1" x14ac:dyDescent="0.25">
      <c r="A134" s="77" t="s">
        <v>8</v>
      </c>
      <c r="B134" s="77"/>
      <c r="C134" s="77"/>
      <c r="D134" s="77"/>
      <c r="E134" s="77"/>
      <c r="F134" s="77"/>
      <c r="G134" s="77"/>
      <c r="H134" s="77"/>
      <c r="I134" s="77"/>
      <c r="J134" s="77"/>
    </row>
    <row r="135" spans="1:10" ht="19.5" customHeight="1" x14ac:dyDescent="0.25">
      <c r="A135" s="81" t="s">
        <v>9</v>
      </c>
      <c r="B135" s="81"/>
      <c r="C135" s="81"/>
      <c r="D135" s="81"/>
      <c r="E135" s="81"/>
      <c r="F135" s="81"/>
      <c r="G135" s="81"/>
      <c r="H135" s="81"/>
      <c r="I135" s="81"/>
      <c r="J135" s="81"/>
    </row>
    <row r="136" spans="1:10" ht="40.200000000000003" customHeight="1" thickBot="1" x14ac:dyDescent="0.3">
      <c r="A136" s="77" t="s">
        <v>110</v>
      </c>
      <c r="B136" s="77"/>
      <c r="C136" s="77"/>
      <c r="D136" s="77"/>
      <c r="E136" s="77"/>
      <c r="F136" s="77"/>
      <c r="G136" s="77"/>
      <c r="H136" s="77"/>
      <c r="I136" s="77"/>
      <c r="J136" s="77"/>
    </row>
    <row r="137" spans="1:10" ht="19.5" customHeight="1" x14ac:dyDescent="0.25">
      <c r="A137" s="82" t="s">
        <v>10</v>
      </c>
      <c r="B137" s="84" t="s">
        <v>11</v>
      </c>
      <c r="C137" s="85" t="s">
        <v>104</v>
      </c>
      <c r="D137" s="85"/>
      <c r="E137" s="85"/>
      <c r="F137" s="85"/>
      <c r="G137" s="85"/>
      <c r="H137" s="85"/>
      <c r="I137" s="85"/>
      <c r="J137" s="86"/>
    </row>
    <row r="138" spans="1:10" ht="30" customHeight="1" x14ac:dyDescent="0.25">
      <c r="A138" s="83"/>
      <c r="B138" s="78"/>
      <c r="C138" s="78" t="s">
        <v>13</v>
      </c>
      <c r="D138" s="78"/>
      <c r="E138" s="78" t="s">
        <v>14</v>
      </c>
      <c r="F138" s="78"/>
      <c r="G138" s="78" t="s">
        <v>15</v>
      </c>
      <c r="H138" s="78"/>
      <c r="I138" s="78" t="s">
        <v>16</v>
      </c>
      <c r="J138" s="79"/>
    </row>
    <row r="139" spans="1:10" ht="47.4" customHeight="1" x14ac:dyDescent="0.25">
      <c r="A139" s="83"/>
      <c r="B139" s="78"/>
      <c r="C139" s="5" t="s">
        <v>17</v>
      </c>
      <c r="D139" s="5" t="s">
        <v>18</v>
      </c>
      <c r="E139" s="5" t="s">
        <v>17</v>
      </c>
      <c r="F139" s="5" t="s">
        <v>18</v>
      </c>
      <c r="G139" s="5" t="s">
        <v>17</v>
      </c>
      <c r="H139" s="5" t="s">
        <v>18</v>
      </c>
      <c r="I139" s="5" t="s">
        <v>17</v>
      </c>
      <c r="J139" s="6" t="s">
        <v>18</v>
      </c>
    </row>
    <row r="140" spans="1:10" ht="19.5" customHeight="1" thickBot="1" x14ac:dyDescent="0.3">
      <c r="A140" s="7">
        <v>1</v>
      </c>
      <c r="B140" s="8" t="s">
        <v>19</v>
      </c>
      <c r="C140" s="9">
        <f t="shared" ref="C140:J140" si="14">C141+C153+C148+C149</f>
        <v>122578.37906647752</v>
      </c>
      <c r="D140" s="9">
        <f t="shared" si="14"/>
        <v>3465.6909860572969</v>
      </c>
      <c r="E140" s="9">
        <f t="shared" si="14"/>
        <v>115255.81378905705</v>
      </c>
      <c r="F140" s="9">
        <f t="shared" si="14"/>
        <v>3261.0002852732018</v>
      </c>
      <c r="G140" s="9">
        <f t="shared" si="14"/>
        <v>7322.5652774204409</v>
      </c>
      <c r="H140" s="9">
        <f t="shared" si="14"/>
        <v>204.69070078409524</v>
      </c>
      <c r="I140" s="9">
        <f t="shared" si="14"/>
        <v>0</v>
      </c>
      <c r="J140" s="10">
        <f t="shared" si="14"/>
        <v>0</v>
      </c>
    </row>
    <row r="141" spans="1:10" ht="19.5" customHeight="1" x14ac:dyDescent="0.25">
      <c r="A141" s="12" t="s">
        <v>20</v>
      </c>
      <c r="B141" s="13" t="s">
        <v>21</v>
      </c>
      <c r="C141" s="13">
        <f>SUM(C142:C147)</f>
        <v>78660.067470014808</v>
      </c>
      <c r="D141" s="13">
        <f t="shared" ref="C141:D145" si="15">F141+H141+J141</f>
        <v>2198.8174531963373</v>
      </c>
      <c r="E141" s="13">
        <f>SUM(E142:E147)</f>
        <v>72902.92058157931</v>
      </c>
      <c r="F141" s="13">
        <f>F142+F143+F144+F145+F146+F147</f>
        <v>2037.8855411593622</v>
      </c>
      <c r="G141" s="13">
        <f>SUM(G142:G147)</f>
        <v>5757.1468884354863</v>
      </c>
      <c r="H141" s="13">
        <f>H142+H143+H144+H145+H146+H147</f>
        <v>160.93191203697489</v>
      </c>
      <c r="I141" s="13">
        <f>I142+I143+I144+I145+I147</f>
        <v>0</v>
      </c>
      <c r="J141" s="72">
        <f>J142+J143+J144+J145+J147</f>
        <v>0</v>
      </c>
    </row>
    <row r="142" spans="1:10" ht="19.5" customHeight="1" x14ac:dyDescent="0.25">
      <c r="A142" s="16" t="s">
        <v>22</v>
      </c>
      <c r="B142" s="17" t="s">
        <v>23</v>
      </c>
      <c r="C142" s="5">
        <f t="shared" si="15"/>
        <v>61722.107816339994</v>
      </c>
      <c r="D142" s="5">
        <f t="shared" si="15"/>
        <v>1725.3436499577019</v>
      </c>
      <c r="E142" s="5">
        <f>1000*'[1]20 Повна собів'!H9</f>
        <v>61722.107816339994</v>
      </c>
      <c r="F142" s="5">
        <f>E142/$E$179</f>
        <v>1725.3436499577019</v>
      </c>
      <c r="G142" s="5">
        <v>0</v>
      </c>
      <c r="H142" s="5">
        <v>0</v>
      </c>
      <c r="I142" s="5">
        <v>0</v>
      </c>
      <c r="J142" s="6">
        <v>0</v>
      </c>
    </row>
    <row r="143" spans="1:10" ht="19.5" customHeight="1" x14ac:dyDescent="0.25">
      <c r="A143" s="16" t="s">
        <v>24</v>
      </c>
      <c r="B143" s="17" t="s">
        <v>25</v>
      </c>
      <c r="C143" s="5">
        <f t="shared" si="15"/>
        <v>10643.035424601369</v>
      </c>
      <c r="D143" s="5">
        <f t="shared" si="15"/>
        <v>297.50917840899706</v>
      </c>
      <c r="E143" s="5">
        <f>1000*'[1]20 Повна собів'!H10</f>
        <v>7478.3357144627971</v>
      </c>
      <c r="F143" s="5">
        <f>E143/$E$179</f>
        <v>209.0450163431471</v>
      </c>
      <c r="G143" s="5">
        <f>1000*'[1]20 Повна собів'!H41</f>
        <v>3164.6997101385714</v>
      </c>
      <c r="H143" s="5">
        <f>G143/$E$179</f>
        <v>88.464162065849933</v>
      </c>
      <c r="I143" s="5">
        <v>0</v>
      </c>
      <c r="J143" s="6">
        <v>0</v>
      </c>
    </row>
    <row r="144" spans="1:10" ht="19.5" customHeight="1" x14ac:dyDescent="0.25">
      <c r="A144" s="16" t="s">
        <v>26</v>
      </c>
      <c r="B144" s="17" t="s">
        <v>27</v>
      </c>
      <c r="C144" s="5">
        <f t="shared" si="15"/>
        <v>0</v>
      </c>
      <c r="D144" s="5">
        <f t="shared" si="15"/>
        <v>0</v>
      </c>
      <c r="E144" s="5">
        <v>0</v>
      </c>
      <c r="F144" s="5">
        <f>E144/$E$179</f>
        <v>0</v>
      </c>
      <c r="G144" s="5">
        <f>F144/$E$179</f>
        <v>0</v>
      </c>
      <c r="H144" s="5">
        <f>G144/$E$179</f>
        <v>0</v>
      </c>
      <c r="I144" s="5">
        <v>0</v>
      </c>
      <c r="J144" s="6">
        <v>0</v>
      </c>
    </row>
    <row r="145" spans="1:10" ht="22.8" customHeight="1" x14ac:dyDescent="0.25">
      <c r="A145" s="16" t="s">
        <v>28</v>
      </c>
      <c r="B145" s="17" t="s">
        <v>29</v>
      </c>
      <c r="C145" s="5">
        <f t="shared" si="15"/>
        <v>2592.540028763598</v>
      </c>
      <c r="D145" s="5">
        <f t="shared" si="15"/>
        <v>72.47034545868614</v>
      </c>
      <c r="E145" s="5">
        <f>1000*'[1]20 Повна собів'!H11</f>
        <v>9.2850466683179866E-2</v>
      </c>
      <c r="F145" s="5">
        <f>E145/$E$179</f>
        <v>2.595487561185059E-3</v>
      </c>
      <c r="G145" s="5">
        <f>1000*'[1]20 Повна собів'!H42</f>
        <v>2592.4471782969149</v>
      </c>
      <c r="H145" s="5">
        <f>G145/$E$179</f>
        <v>72.46774997112496</v>
      </c>
      <c r="I145" s="5">
        <v>0</v>
      </c>
      <c r="J145" s="6">
        <v>0</v>
      </c>
    </row>
    <row r="146" spans="1:10" ht="19.5" customHeight="1" x14ac:dyDescent="0.25">
      <c r="A146" s="20" t="s">
        <v>30</v>
      </c>
      <c r="B146" s="17" t="s">
        <v>31</v>
      </c>
      <c r="C146" s="5">
        <f>E146</f>
        <v>3702.3842003098453</v>
      </c>
      <c r="D146" s="5">
        <f>F146+H146+J146</f>
        <v>103.49427937095207</v>
      </c>
      <c r="E146" s="5">
        <f>1000*'[1]20 Повна собів'!H12</f>
        <v>3702.3842003098453</v>
      </c>
      <c r="F146" s="5">
        <f>E146/$E$179</f>
        <v>103.49427937095207</v>
      </c>
      <c r="G146" s="5">
        <v>0</v>
      </c>
      <c r="H146" s="5">
        <v>0</v>
      </c>
      <c r="I146" s="5">
        <v>0</v>
      </c>
      <c r="J146" s="6">
        <v>0</v>
      </c>
    </row>
    <row r="147" spans="1:10" ht="19.5" customHeight="1" thickBot="1" x14ac:dyDescent="0.3">
      <c r="A147" s="21" t="s">
        <v>32</v>
      </c>
      <c r="B147" s="22" t="s">
        <v>33</v>
      </c>
      <c r="C147" s="23">
        <f>E147</f>
        <v>0</v>
      </c>
      <c r="D147" s="23">
        <f>F147</f>
        <v>0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31">
        <v>0</v>
      </c>
    </row>
    <row r="148" spans="1:10" ht="19.5" customHeight="1" thickBot="1" x14ac:dyDescent="0.3">
      <c r="A148" s="26" t="s">
        <v>34</v>
      </c>
      <c r="B148" s="27" t="s">
        <v>35</v>
      </c>
      <c r="C148" s="28">
        <f>E148+I148+G148</f>
        <v>20031.16211492104</v>
      </c>
      <c r="D148" s="28">
        <f>F148+J148+H148</f>
        <v>559.93937308639522</v>
      </c>
      <c r="E148" s="28">
        <f>1000*'[1]20 Повна собів'!H13</f>
        <v>20031.16211492104</v>
      </c>
      <c r="F148" s="29">
        <f>E148/$E$179</f>
        <v>559.93937308639522</v>
      </c>
      <c r="G148" s="28">
        <f>1000*'[1]20 Повна собів'!H44</f>
        <v>0</v>
      </c>
      <c r="H148" s="29">
        <f>G148/$E$179</f>
        <v>0</v>
      </c>
      <c r="I148" s="29">
        <v>0</v>
      </c>
      <c r="J148" s="73">
        <v>0</v>
      </c>
    </row>
    <row r="149" spans="1:10" s="74" customFormat="1" ht="19.5" customHeight="1" x14ac:dyDescent="0.3">
      <c r="A149" s="12" t="s">
        <v>36</v>
      </c>
      <c r="B149" s="13" t="s">
        <v>37</v>
      </c>
      <c r="C149" s="14">
        <f>E149+I149+G149</f>
        <v>4416.8556652826292</v>
      </c>
      <c r="D149" s="14">
        <f>D150+D151+D152</f>
        <v>123.46619622179605</v>
      </c>
      <c r="E149" s="14">
        <f>E150+E151+E152</f>
        <v>4416.8556652826292</v>
      </c>
      <c r="F149" s="14">
        <f>E149/$E$179</f>
        <v>123.46619622179605</v>
      </c>
      <c r="G149" s="14">
        <f>G150+G151+G152</f>
        <v>0</v>
      </c>
      <c r="H149" s="14">
        <f>H150+H151+H152</f>
        <v>0</v>
      </c>
      <c r="I149" s="14">
        <v>0</v>
      </c>
      <c r="J149" s="15">
        <v>0</v>
      </c>
    </row>
    <row r="150" spans="1:10" ht="19.5" customHeight="1" x14ac:dyDescent="0.25">
      <c r="A150" s="16" t="s">
        <v>38</v>
      </c>
      <c r="B150" s="17" t="s">
        <v>39</v>
      </c>
      <c r="C150" s="5">
        <f>E150+G150+I150</f>
        <v>4406.8556652826292</v>
      </c>
      <c r="D150" s="5">
        <f>F150+H150+J150</f>
        <v>123.18666207900695</v>
      </c>
      <c r="E150" s="5">
        <f>1000*'[1]20 Повна собів'!H15</f>
        <v>4406.8556652826292</v>
      </c>
      <c r="F150" s="5">
        <f>E150/$E$179</f>
        <v>123.18666207900695</v>
      </c>
      <c r="G150" s="5">
        <f>1000*'[1]20 Повна собів'!H46</f>
        <v>0</v>
      </c>
      <c r="H150" s="5">
        <f>G150/$E$179</f>
        <v>0</v>
      </c>
      <c r="I150" s="5">
        <v>0</v>
      </c>
      <c r="J150" s="6">
        <v>0</v>
      </c>
    </row>
    <row r="151" spans="1:10" ht="19.5" customHeight="1" x14ac:dyDescent="0.25">
      <c r="A151" s="16" t="s">
        <v>40</v>
      </c>
      <c r="B151" s="17" t="s">
        <v>41</v>
      </c>
      <c r="C151" s="5">
        <f>E151+I151+G151</f>
        <v>10</v>
      </c>
      <c r="D151" s="5">
        <f>F151+J151+H151</f>
        <v>0.27953414278910016</v>
      </c>
      <c r="E151" s="5">
        <f>1000*'[1]20 Повна собів'!H16</f>
        <v>10</v>
      </c>
      <c r="F151" s="5">
        <f>E151/$E$179</f>
        <v>0.27953414278910016</v>
      </c>
      <c r="G151" s="5">
        <f>1000*'[1]20 Повна собів'!H47</f>
        <v>0</v>
      </c>
      <c r="H151" s="5">
        <f>G151/$E$179</f>
        <v>0</v>
      </c>
      <c r="I151" s="5">
        <v>0</v>
      </c>
      <c r="J151" s="6">
        <v>0</v>
      </c>
    </row>
    <row r="152" spans="1:10" ht="46.8" customHeight="1" thickBot="1" x14ac:dyDescent="0.3">
      <c r="A152" s="21" t="s">
        <v>42</v>
      </c>
      <c r="B152" s="22" t="s">
        <v>43</v>
      </c>
      <c r="C152" s="23">
        <f>E152+I152</f>
        <v>0</v>
      </c>
      <c r="D152" s="23">
        <f>F152+J152</f>
        <v>0</v>
      </c>
      <c r="E152" s="23">
        <f>1000*'[1]20 Повна собів'!H17</f>
        <v>0</v>
      </c>
      <c r="F152" s="23">
        <f>E152/$E$179</f>
        <v>0</v>
      </c>
      <c r="G152" s="23">
        <v>0</v>
      </c>
      <c r="H152" s="23">
        <v>0</v>
      </c>
      <c r="I152" s="23">
        <v>0</v>
      </c>
      <c r="J152" s="31">
        <v>0</v>
      </c>
    </row>
    <row r="153" spans="1:10" ht="19.5" customHeight="1" x14ac:dyDescent="0.25">
      <c r="A153" s="12" t="s">
        <v>44</v>
      </c>
      <c r="B153" s="13" t="s">
        <v>45</v>
      </c>
      <c r="C153" s="13">
        <f t="shared" ref="C153:D163" si="16">E153+G153+I153</f>
        <v>19470.29381625904</v>
      </c>
      <c r="D153" s="13">
        <f t="shared" si="16"/>
        <v>583.46796355276831</v>
      </c>
      <c r="E153" s="13">
        <f t="shared" ref="E153:J153" si="17">E154+E155+E156</f>
        <v>17904.875427274084</v>
      </c>
      <c r="F153" s="13">
        <f t="shared" si="17"/>
        <v>539.70917480564799</v>
      </c>
      <c r="G153" s="13">
        <f t="shared" si="17"/>
        <v>1565.4183889849544</v>
      </c>
      <c r="H153" s="13">
        <f t="shared" si="17"/>
        <v>43.758788747120342</v>
      </c>
      <c r="I153" s="13">
        <f t="shared" si="17"/>
        <v>0</v>
      </c>
      <c r="J153" s="72">
        <f t="shared" si="17"/>
        <v>0</v>
      </c>
    </row>
    <row r="154" spans="1:10" ht="19.5" customHeight="1" x14ac:dyDescent="0.25">
      <c r="A154" s="16" t="s">
        <v>46</v>
      </c>
      <c r="B154" s="17" t="s">
        <v>47</v>
      </c>
      <c r="C154" s="32">
        <f t="shared" si="16"/>
        <v>3527.4943975870015</v>
      </c>
      <c r="D154" s="32">
        <f t="shared" si="16"/>
        <v>98.605512262283582</v>
      </c>
      <c r="E154" s="5">
        <f>1000*'[1]20 Повна собів'!H19</f>
        <v>3258.2038643667597</v>
      </c>
      <c r="F154" s="5">
        <f>E154/$E$179</f>
        <v>91.077922425789581</v>
      </c>
      <c r="G154" s="5">
        <f>1000*'[1]20 Повна собів'!H50</f>
        <v>269.29053322024185</v>
      </c>
      <c r="H154" s="5">
        <f>G154/$E$179</f>
        <v>7.527589836494001</v>
      </c>
      <c r="I154" s="5">
        <v>0</v>
      </c>
      <c r="J154" s="6">
        <v>0</v>
      </c>
    </row>
    <row r="155" spans="1:10" ht="19.5" customHeight="1" x14ac:dyDescent="0.25">
      <c r="A155" s="16" t="s">
        <v>48</v>
      </c>
      <c r="B155" s="17" t="s">
        <v>39</v>
      </c>
      <c r="C155" s="32">
        <f t="shared" si="16"/>
        <v>776.04876746914033</v>
      </c>
      <c r="D155" s="32">
        <f t="shared" si="16"/>
        <v>60.899987072481885</v>
      </c>
      <c r="E155" s="5">
        <f>1000*'[1]20 Повна собів'!H20</f>
        <v>716.80485016068712</v>
      </c>
      <c r="F155" s="5">
        <f>1000*'[1]20 Повна собів'!H51</f>
        <v>59.243917308453206</v>
      </c>
      <c r="G155" s="5">
        <f>1000*'[1]20 Повна собів'!H51</f>
        <v>59.243917308453206</v>
      </c>
      <c r="H155" s="5">
        <f>G155/$E$179</f>
        <v>1.6560697640286801</v>
      </c>
      <c r="I155" s="5">
        <v>0</v>
      </c>
      <c r="J155" s="6">
        <v>0</v>
      </c>
    </row>
    <row r="156" spans="1:10" ht="19.5" customHeight="1" thickBot="1" x14ac:dyDescent="0.3">
      <c r="A156" s="21" t="s">
        <v>49</v>
      </c>
      <c r="B156" s="22" t="s">
        <v>50</v>
      </c>
      <c r="C156" s="33">
        <f t="shared" si="16"/>
        <v>15166.750651202898</v>
      </c>
      <c r="D156" s="33">
        <f t="shared" si="16"/>
        <v>423.96246421800288</v>
      </c>
      <c r="E156" s="23">
        <f>1000*'[1]20 Повна собів'!H21</f>
        <v>13929.866712746638</v>
      </c>
      <c r="F156" s="23">
        <f>E156/$E$179</f>
        <v>389.38733507140523</v>
      </c>
      <c r="G156" s="23">
        <f>1000*'[1]20 Повна собів'!H52</f>
        <v>1236.8839384562593</v>
      </c>
      <c r="H156" s="23">
        <f>G156/$E$179</f>
        <v>34.575129146597661</v>
      </c>
      <c r="I156" s="23">
        <v>0</v>
      </c>
      <c r="J156" s="31">
        <v>0</v>
      </c>
    </row>
    <row r="157" spans="1:10" ht="19.5" customHeight="1" x14ac:dyDescent="0.25">
      <c r="A157" s="34">
        <v>2</v>
      </c>
      <c r="B157" s="13" t="s">
        <v>51</v>
      </c>
      <c r="C157" s="13">
        <f>C158+C159+C160</f>
        <v>18106.493984562501</v>
      </c>
      <c r="D157" s="13">
        <f t="shared" si="16"/>
        <v>506.13832748906771</v>
      </c>
      <c r="E157" s="13">
        <f>E158+E159+E160</f>
        <v>16706.79912682157</v>
      </c>
      <c r="F157" s="13">
        <f>F158+F159+F160</f>
        <v>467.01207726657543</v>
      </c>
      <c r="G157" s="13">
        <f>G158+G159+G160</f>
        <v>1399.6948577409314</v>
      </c>
      <c r="H157" s="13">
        <f>H158+H159+H160</f>
        <v>39.126250222492274</v>
      </c>
      <c r="I157" s="13">
        <v>0</v>
      </c>
      <c r="J157" s="72">
        <v>0</v>
      </c>
    </row>
    <row r="158" spans="1:10" ht="19.5" customHeight="1" x14ac:dyDescent="0.25">
      <c r="A158" s="16" t="s">
        <v>52</v>
      </c>
      <c r="B158" s="17" t="s">
        <v>47</v>
      </c>
      <c r="C158" s="5">
        <f t="shared" si="16"/>
        <v>14142.045721235161</v>
      </c>
      <c r="D158" s="5">
        <f t="shared" si="16"/>
        <v>395.31846279697322</v>
      </c>
      <c r="E158" s="5">
        <f>1000*'[1]20 Повна собів'!H23</f>
        <v>13050.653891663713</v>
      </c>
      <c r="F158" s="5">
        <f t="shared" ref="F158:F163" si="18">E158/$E$179</f>
        <v>364.81033484434499</v>
      </c>
      <c r="G158" s="5">
        <f>1000*'[1]20 Повна собів'!H54</f>
        <v>1091.3918295714477</v>
      </c>
      <c r="H158" s="5">
        <f t="shared" ref="H158:H163" si="19">G158/$E$179</f>
        <v>30.508127952628236</v>
      </c>
      <c r="I158" s="5">
        <v>0</v>
      </c>
      <c r="J158" s="6">
        <v>0</v>
      </c>
    </row>
    <row r="159" spans="1:10" ht="19.5" customHeight="1" x14ac:dyDescent="0.25">
      <c r="A159" s="16" t="s">
        <v>53</v>
      </c>
      <c r="B159" s="17" t="s">
        <v>54</v>
      </c>
      <c r="C159" s="5">
        <f t="shared" si="16"/>
        <v>3111.2500586717351</v>
      </c>
      <c r="D159" s="5">
        <f t="shared" si="16"/>
        <v>86.970061815334105</v>
      </c>
      <c r="E159" s="5">
        <f>1000*'[1]20 Повна собів'!H24</f>
        <v>2871.1438561660166</v>
      </c>
      <c r="F159" s="5">
        <f t="shared" si="18"/>
        <v>80.258273665755894</v>
      </c>
      <c r="G159" s="5">
        <f>1000*'[1]20 Повна собів'!H55</f>
        <v>240.10620250571853</v>
      </c>
      <c r="H159" s="5">
        <f t="shared" si="19"/>
        <v>6.7117881495782123</v>
      </c>
      <c r="I159" s="5">
        <v>0</v>
      </c>
      <c r="J159" s="6">
        <v>0</v>
      </c>
    </row>
    <row r="160" spans="1:10" ht="19.5" customHeight="1" thickBot="1" x14ac:dyDescent="0.3">
      <c r="A160" s="21" t="s">
        <v>55</v>
      </c>
      <c r="B160" s="22" t="s">
        <v>50</v>
      </c>
      <c r="C160" s="23">
        <f t="shared" si="16"/>
        <v>853.19820465560554</v>
      </c>
      <c r="D160" s="23">
        <f t="shared" si="16"/>
        <v>23.849802876760396</v>
      </c>
      <c r="E160" s="23">
        <f>1000*'[1]20 Повна собів'!H25</f>
        <v>785.0013789918404</v>
      </c>
      <c r="F160" s="23">
        <f t="shared" si="18"/>
        <v>21.943468756474566</v>
      </c>
      <c r="G160" s="23">
        <f>1000*'[1]20 Повна собів'!H56</f>
        <v>68.196825663765125</v>
      </c>
      <c r="H160" s="23">
        <f t="shared" si="19"/>
        <v>1.906334120285829</v>
      </c>
      <c r="I160" s="23">
        <v>0</v>
      </c>
      <c r="J160" s="31">
        <v>0</v>
      </c>
    </row>
    <row r="161" spans="1:10" ht="19.5" customHeight="1" x14ac:dyDescent="0.25">
      <c r="A161" s="36">
        <v>3</v>
      </c>
      <c r="B161" s="37" t="s">
        <v>56</v>
      </c>
      <c r="C161" s="37">
        <f t="shared" si="16"/>
        <v>2945.62020654243</v>
      </c>
      <c r="D161" s="37">
        <f t="shared" si="16"/>
        <v>82.340141941809037</v>
      </c>
      <c r="E161" s="37">
        <v>0</v>
      </c>
      <c r="F161" s="37">
        <f t="shared" si="18"/>
        <v>0</v>
      </c>
      <c r="G161" s="37">
        <f>F161/$E$179</f>
        <v>0</v>
      </c>
      <c r="H161" s="37">
        <f t="shared" si="19"/>
        <v>0</v>
      </c>
      <c r="I161" s="37">
        <f>'[1]20 Повна собів'!H113*1000</f>
        <v>2945.62020654243</v>
      </c>
      <c r="J161" s="75">
        <f>I161/I179</f>
        <v>82.340141941809037</v>
      </c>
    </row>
    <row r="162" spans="1:10" ht="19.5" customHeight="1" x14ac:dyDescent="0.25">
      <c r="A162" s="40">
        <v>4</v>
      </c>
      <c r="B162" s="41" t="s">
        <v>57</v>
      </c>
      <c r="C162" s="18">
        <f t="shared" si="16"/>
        <v>0</v>
      </c>
      <c r="D162" s="18">
        <f t="shared" si="16"/>
        <v>0</v>
      </c>
      <c r="E162" s="18">
        <v>0</v>
      </c>
      <c r="F162" s="5">
        <f t="shared" si="18"/>
        <v>0</v>
      </c>
      <c r="G162" s="5">
        <f>F162/$E$179</f>
        <v>0</v>
      </c>
      <c r="H162" s="5">
        <f t="shared" si="19"/>
        <v>0</v>
      </c>
      <c r="I162" s="18">
        <v>0</v>
      </c>
      <c r="J162" s="19">
        <v>0</v>
      </c>
    </row>
    <row r="163" spans="1:10" ht="19.5" customHeight="1" x14ac:dyDescent="0.25">
      <c r="A163" s="40">
        <v>5</v>
      </c>
      <c r="B163" s="41" t="s">
        <v>58</v>
      </c>
      <c r="C163" s="18">
        <f t="shared" si="16"/>
        <v>0</v>
      </c>
      <c r="D163" s="18">
        <f t="shared" si="16"/>
        <v>0</v>
      </c>
      <c r="E163" s="18">
        <v>0</v>
      </c>
      <c r="F163" s="5">
        <f t="shared" si="18"/>
        <v>0</v>
      </c>
      <c r="G163" s="5">
        <f>F163/$E$179</f>
        <v>0</v>
      </c>
      <c r="H163" s="5">
        <f t="shared" si="19"/>
        <v>0</v>
      </c>
      <c r="I163" s="18">
        <v>0</v>
      </c>
      <c r="J163" s="19">
        <v>0</v>
      </c>
    </row>
    <row r="164" spans="1:10" ht="19.5" customHeight="1" x14ac:dyDescent="0.25">
      <c r="A164" s="40">
        <v>6</v>
      </c>
      <c r="B164" s="41" t="s">
        <v>59</v>
      </c>
      <c r="C164" s="41">
        <f>C163+C162+C161+C140+C157</f>
        <v>143630.49325758245</v>
      </c>
      <c r="D164" s="41">
        <f>F164+H164+J164</f>
        <v>4014.962681113394</v>
      </c>
      <c r="E164" s="41">
        <f>E163+E162+E161+E140+E157</f>
        <v>131962.61291587862</v>
      </c>
      <c r="F164" s="41">
        <f>E164/E179</f>
        <v>3688.8055881649971</v>
      </c>
      <c r="G164" s="41">
        <f>G163+G162+G161+G140+G157</f>
        <v>8722.2601351613721</v>
      </c>
      <c r="H164" s="41">
        <f>G164/G179</f>
        <v>243.81695100658752</v>
      </c>
      <c r="I164" s="41">
        <f>I163+I162+I161+I140+I157</f>
        <v>2945.62020654243</v>
      </c>
      <c r="J164" s="76">
        <f>I164/I179</f>
        <v>82.340141941809037</v>
      </c>
    </row>
    <row r="165" spans="1:10" ht="19.5" customHeight="1" x14ac:dyDescent="0.25">
      <c r="A165" s="42">
        <v>7</v>
      </c>
      <c r="B165" s="17" t="s">
        <v>60</v>
      </c>
      <c r="C165" s="5"/>
      <c r="D165" s="5"/>
      <c r="E165" s="5"/>
      <c r="F165" s="5"/>
      <c r="G165" s="5"/>
      <c r="H165" s="5"/>
      <c r="I165" s="5"/>
      <c r="J165" s="6"/>
    </row>
    <row r="166" spans="1:10" ht="19.5" customHeight="1" x14ac:dyDescent="0.25">
      <c r="A166" s="40">
        <v>8</v>
      </c>
      <c r="B166" s="41" t="s">
        <v>61</v>
      </c>
      <c r="C166" s="18">
        <f>E166+I166+G166</f>
        <v>0</v>
      </c>
      <c r="D166" s="18">
        <f>F166+H166+J166</f>
        <v>0</v>
      </c>
      <c r="E166" s="18">
        <f t="shared" ref="E166:J166" si="20">E167+E168+E169</f>
        <v>0</v>
      </c>
      <c r="F166" s="18">
        <f t="shared" si="20"/>
        <v>0</v>
      </c>
      <c r="G166" s="18">
        <f t="shared" si="20"/>
        <v>0</v>
      </c>
      <c r="H166" s="18">
        <f t="shared" si="20"/>
        <v>0</v>
      </c>
      <c r="I166" s="18">
        <f t="shared" si="20"/>
        <v>0</v>
      </c>
      <c r="J166" s="19">
        <f t="shared" si="20"/>
        <v>0</v>
      </c>
    </row>
    <row r="167" spans="1:10" ht="19.5" customHeight="1" x14ac:dyDescent="0.25">
      <c r="A167" s="16" t="s">
        <v>62</v>
      </c>
      <c r="B167" s="17" t="s">
        <v>63</v>
      </c>
      <c r="C167" s="18">
        <f>E167+G167+I167</f>
        <v>0</v>
      </c>
      <c r="D167" s="18">
        <f>F167+H167+J167</f>
        <v>0</v>
      </c>
      <c r="E167" s="18">
        <v>0</v>
      </c>
      <c r="F167" s="5">
        <f>E167/$E$179</f>
        <v>0</v>
      </c>
      <c r="G167" s="5">
        <f>F167/$E$179</f>
        <v>0</v>
      </c>
      <c r="H167" s="5">
        <f>G167/$E$179</f>
        <v>0</v>
      </c>
      <c r="I167" s="18">
        <v>0</v>
      </c>
      <c r="J167" s="19">
        <v>0</v>
      </c>
    </row>
    <row r="168" spans="1:10" ht="22.2" customHeight="1" x14ac:dyDescent="0.25">
      <c r="A168" s="16" t="s">
        <v>64</v>
      </c>
      <c r="B168" s="17" t="s">
        <v>65</v>
      </c>
      <c r="C168" s="5">
        <f>E168+G168+I168</f>
        <v>0</v>
      </c>
      <c r="D168" s="18">
        <f>F168+H168+J168</f>
        <v>0</v>
      </c>
      <c r="E168" s="5">
        <f>'[1]18 Витрати на кап_інвестиції'!F18</f>
        <v>0</v>
      </c>
      <c r="F168" s="5">
        <f>E168/E179</f>
        <v>0</v>
      </c>
      <c r="G168" s="5">
        <f>'[1]18 Витрати на кап_інвестиції'!F19</f>
        <v>0</v>
      </c>
      <c r="H168" s="5">
        <f>G168/$E$179</f>
        <v>0</v>
      </c>
      <c r="I168" s="5">
        <f>'[1]18 Витрати на кап_інвестиції'!F20</f>
        <v>0</v>
      </c>
      <c r="J168" s="6">
        <f>I168/$E$179</f>
        <v>0</v>
      </c>
    </row>
    <row r="169" spans="1:10" ht="19.5" customHeight="1" x14ac:dyDescent="0.25">
      <c r="A169" s="16" t="s">
        <v>66</v>
      </c>
      <c r="B169" s="17" t="s">
        <v>67</v>
      </c>
      <c r="C169" s="5"/>
      <c r="D169" s="5"/>
      <c r="E169" s="18"/>
      <c r="F169" s="18"/>
      <c r="G169" s="18"/>
      <c r="H169" s="18"/>
      <c r="I169" s="18"/>
      <c r="J169" s="19"/>
    </row>
    <row r="170" spans="1:10" ht="27.6" customHeight="1" x14ac:dyDescent="0.25">
      <c r="A170" s="40">
        <v>9</v>
      </c>
      <c r="B170" s="41" t="s">
        <v>68</v>
      </c>
      <c r="C170" s="18">
        <f>E170+G170+I170</f>
        <v>143630.49325758242</v>
      </c>
      <c r="D170" s="18">
        <f>C170/C179</f>
        <v>4014.9626811133935</v>
      </c>
      <c r="E170" s="18">
        <f>E164+E165+E166</f>
        <v>131962.61291587862</v>
      </c>
      <c r="F170" s="18">
        <f>E170/E179</f>
        <v>3688.8055881649971</v>
      </c>
      <c r="G170" s="18">
        <f>G164+G165+G166</f>
        <v>8722.2601351613721</v>
      </c>
      <c r="H170" s="18">
        <f>G170/G179</f>
        <v>243.81695100658752</v>
      </c>
      <c r="I170" s="18">
        <f>I164+I165+I166</f>
        <v>2945.62020654243</v>
      </c>
      <c r="J170" s="19">
        <f>I170/I179</f>
        <v>82.340141941809037</v>
      </c>
    </row>
    <row r="171" spans="1:10" ht="21.6" customHeight="1" x14ac:dyDescent="0.25">
      <c r="A171" s="40">
        <v>10</v>
      </c>
      <c r="B171" s="41" t="s">
        <v>69</v>
      </c>
      <c r="C171" s="18">
        <f>F171+H171+J171</f>
        <v>4014.962681113394</v>
      </c>
      <c r="D171" s="18"/>
      <c r="E171" s="18"/>
      <c r="F171" s="18">
        <f>F170</f>
        <v>3688.8055881649971</v>
      </c>
      <c r="G171" s="18"/>
      <c r="H171" s="18">
        <f>H170</f>
        <v>243.81695100658752</v>
      </c>
      <c r="I171" s="18"/>
      <c r="J171" s="19">
        <f>J170</f>
        <v>82.340141941809037</v>
      </c>
    </row>
    <row r="172" spans="1:10" ht="19.5" customHeight="1" x14ac:dyDescent="0.25">
      <c r="A172" s="16" t="s">
        <v>70</v>
      </c>
      <c r="B172" s="17" t="s">
        <v>71</v>
      </c>
      <c r="C172" s="5">
        <f>F172+J172</f>
        <v>1725.3436499577019</v>
      </c>
      <c r="D172" s="5"/>
      <c r="E172" s="18"/>
      <c r="F172" s="18">
        <f>F142</f>
        <v>1725.3436499577019</v>
      </c>
      <c r="G172" s="18"/>
      <c r="H172" s="18">
        <f>H142</f>
        <v>0</v>
      </c>
      <c r="I172" s="18"/>
      <c r="J172" s="19">
        <v>0</v>
      </c>
    </row>
    <row r="173" spans="1:10" ht="19.5" customHeight="1" x14ac:dyDescent="0.25">
      <c r="A173" s="16" t="s">
        <v>72</v>
      </c>
      <c r="B173" s="17" t="s">
        <v>73</v>
      </c>
      <c r="C173" s="5">
        <f>F173+J173+H173</f>
        <v>2289.6190311556916</v>
      </c>
      <c r="D173" s="5"/>
      <c r="E173" s="18"/>
      <c r="F173" s="18">
        <f>F170-F172</f>
        <v>1963.4619382072951</v>
      </c>
      <c r="G173" s="18"/>
      <c r="H173" s="18">
        <f>H170-H172</f>
        <v>243.81695100658752</v>
      </c>
      <c r="I173" s="18"/>
      <c r="J173" s="19">
        <f>J171-J172</f>
        <v>82.340141941809037</v>
      </c>
    </row>
    <row r="174" spans="1:10" ht="19.5" customHeight="1" x14ac:dyDescent="0.25">
      <c r="A174" s="16" t="s">
        <v>74</v>
      </c>
      <c r="B174" s="17" t="s">
        <v>75</v>
      </c>
      <c r="C174" s="5">
        <f>E174+G174+I174</f>
        <v>0</v>
      </c>
      <c r="D174" s="5"/>
      <c r="E174" s="18"/>
      <c r="F174" s="18">
        <v>0</v>
      </c>
      <c r="G174" s="18"/>
      <c r="H174" s="18">
        <v>0</v>
      </c>
      <c r="I174" s="18"/>
      <c r="J174" s="19">
        <v>0</v>
      </c>
    </row>
    <row r="175" spans="1:10" ht="19.5" customHeight="1" x14ac:dyDescent="0.25">
      <c r="A175" s="40" t="s">
        <v>76</v>
      </c>
      <c r="B175" s="43" t="s">
        <v>77</v>
      </c>
      <c r="C175" s="44">
        <f>F175+J175</f>
        <v>46.772420197291481</v>
      </c>
      <c r="D175" s="44"/>
      <c r="E175" s="44"/>
      <c r="F175" s="44">
        <f>F172*100/F171</f>
        <v>46.772420197291481</v>
      </c>
      <c r="G175" s="44"/>
      <c r="H175" s="44">
        <f>H172*100/H171</f>
        <v>0</v>
      </c>
      <c r="I175" s="44"/>
      <c r="J175" s="45">
        <v>0</v>
      </c>
    </row>
    <row r="176" spans="1:10" ht="19.5" customHeight="1" x14ac:dyDescent="0.25">
      <c r="A176" s="40" t="s">
        <v>78</v>
      </c>
      <c r="B176" s="43" t="s">
        <v>79</v>
      </c>
      <c r="C176" s="44">
        <f>F176</f>
        <v>53.227579802708512</v>
      </c>
      <c r="D176" s="44"/>
      <c r="E176" s="44"/>
      <c r="F176" s="44">
        <f>F173*100/F171</f>
        <v>53.227579802708512</v>
      </c>
      <c r="G176" s="44"/>
      <c r="H176" s="44">
        <f>H173*100/H171</f>
        <v>100</v>
      </c>
      <c r="I176" s="44"/>
      <c r="J176" s="45">
        <f>J173*100/J171</f>
        <v>100</v>
      </c>
    </row>
    <row r="177" spans="1:10" ht="19.5" customHeight="1" x14ac:dyDescent="0.25">
      <c r="A177" s="47" t="s">
        <v>80</v>
      </c>
      <c r="B177" s="41" t="s">
        <v>81</v>
      </c>
      <c r="C177" s="18">
        <f>'[1]18 Витрати на кап_інвестиції'!F26*100</f>
        <v>0</v>
      </c>
      <c r="D177" s="18"/>
      <c r="E177" s="18"/>
      <c r="F177" s="18">
        <f>C177</f>
        <v>0</v>
      </c>
      <c r="G177" s="18"/>
      <c r="H177" s="18">
        <f>C177</f>
        <v>0</v>
      </c>
      <c r="I177" s="18"/>
      <c r="J177" s="19">
        <f>C177</f>
        <v>0</v>
      </c>
    </row>
    <row r="178" spans="1:10" ht="30.75" customHeight="1" x14ac:dyDescent="0.25">
      <c r="A178" s="16">
        <v>14</v>
      </c>
      <c r="B178" s="17" t="s">
        <v>105</v>
      </c>
      <c r="C178" s="18">
        <f>C179</f>
        <v>35.773805304150947</v>
      </c>
      <c r="D178" s="18"/>
      <c r="E178" s="18">
        <f>C179</f>
        <v>35.773805304150947</v>
      </c>
      <c r="F178" s="18"/>
      <c r="G178" s="18">
        <f>C179</f>
        <v>35.773805304150947</v>
      </c>
      <c r="H178" s="18"/>
      <c r="I178" s="18">
        <f>C179</f>
        <v>35.773805304150947</v>
      </c>
      <c r="J178" s="19"/>
    </row>
    <row r="179" spans="1:10" ht="33.6" customHeight="1" x14ac:dyDescent="0.3">
      <c r="A179" s="48">
        <v>15</v>
      </c>
      <c r="B179" s="49" t="s">
        <v>85</v>
      </c>
      <c r="C179" s="18">
        <f>'[1]15 Річ_план_ВТП_ТЕ '!C27</f>
        <v>35.773805304150947</v>
      </c>
      <c r="D179" s="18"/>
      <c r="E179" s="18">
        <f>C179</f>
        <v>35.773805304150947</v>
      </c>
      <c r="F179" s="18"/>
      <c r="G179" s="18">
        <f>C179</f>
        <v>35.773805304150947</v>
      </c>
      <c r="H179" s="18"/>
      <c r="I179" s="18">
        <f>C179</f>
        <v>35.773805304150947</v>
      </c>
      <c r="J179" s="19"/>
    </row>
    <row r="180" spans="1:10" ht="23.4" customHeight="1" x14ac:dyDescent="0.25">
      <c r="A180" s="48" t="s">
        <v>86</v>
      </c>
      <c r="B180" s="51" t="s">
        <v>87</v>
      </c>
      <c r="C180" s="18">
        <f>C171*1.2</f>
        <v>4817.9552173360726</v>
      </c>
      <c r="D180" s="18"/>
      <c r="E180" s="18"/>
      <c r="F180" s="18">
        <f>F171*1.2</f>
        <v>4426.5667057979963</v>
      </c>
      <c r="G180" s="18"/>
      <c r="H180" s="18">
        <f>H171*1.2</f>
        <v>292.58034120790501</v>
      </c>
      <c r="I180" s="18"/>
      <c r="J180" s="19">
        <f>J171*1.2</f>
        <v>98.808170330170839</v>
      </c>
    </row>
    <row r="181" spans="1:10" ht="19.5" customHeight="1" x14ac:dyDescent="0.3">
      <c r="A181" s="53" t="s">
        <v>88</v>
      </c>
      <c r="B181" s="49" t="s">
        <v>89</v>
      </c>
      <c r="C181" s="54">
        <f>'[1]14 Пр._навант. '!N11</f>
        <v>246.39999999999998</v>
      </c>
      <c r="D181" s="49"/>
      <c r="E181" s="49"/>
      <c r="F181" s="49"/>
      <c r="G181" s="49"/>
      <c r="H181" s="49"/>
      <c r="I181" s="49"/>
      <c r="J181" s="55"/>
    </row>
    <row r="182" spans="1:10" ht="19.5" customHeight="1" x14ac:dyDescent="0.3">
      <c r="A182" s="53" t="s">
        <v>90</v>
      </c>
      <c r="B182" s="49" t="s">
        <v>91</v>
      </c>
      <c r="C182" s="56">
        <f>'[1]14 Пр._навант. '!D11</f>
        <v>3.6841987142567697E-3</v>
      </c>
      <c r="D182" s="49"/>
      <c r="E182" s="49"/>
      <c r="F182" s="49"/>
      <c r="G182" s="49"/>
      <c r="H182" s="49"/>
      <c r="I182" s="49"/>
      <c r="J182" s="55"/>
    </row>
    <row r="183" spans="1:10" ht="19.5" customHeight="1" thickBot="1" x14ac:dyDescent="0.35">
      <c r="A183" s="57" t="s">
        <v>92</v>
      </c>
      <c r="B183" s="58" t="s">
        <v>93</v>
      </c>
      <c r="C183" s="59">
        <f>C170/C181/'[1]13 Вхід_дані'!C35*1.2</f>
        <v>116.90347607530323</v>
      </c>
      <c r="D183" s="58"/>
      <c r="E183" s="58"/>
      <c r="F183" s="58"/>
      <c r="G183" s="58"/>
      <c r="H183" s="58"/>
      <c r="I183" s="58"/>
      <c r="J183" s="60"/>
    </row>
    <row r="184" spans="1:10" ht="30.75" customHeight="1" x14ac:dyDescent="0.25">
      <c r="A184" s="77" t="s">
        <v>94</v>
      </c>
      <c r="B184" s="77"/>
      <c r="C184" s="77"/>
      <c r="D184" s="77"/>
      <c r="E184" s="52"/>
      <c r="F184" s="52"/>
      <c r="G184" s="52"/>
      <c r="H184" s="77" t="s">
        <v>95</v>
      </c>
      <c r="I184" s="77"/>
      <c r="J184" s="77"/>
    </row>
    <row r="185" spans="1:10" ht="19.5" customHeight="1" x14ac:dyDescent="0.25">
      <c r="A185" s="77" t="s">
        <v>96</v>
      </c>
      <c r="B185" s="77"/>
      <c r="C185" s="52"/>
      <c r="D185" s="52"/>
      <c r="E185" s="52"/>
      <c r="F185" s="52"/>
      <c r="G185" s="52"/>
      <c r="H185" s="77" t="s">
        <v>97</v>
      </c>
      <c r="I185" s="77"/>
      <c r="J185" s="77"/>
    </row>
    <row r="186" spans="1:10" ht="19.5" customHeight="1" x14ac:dyDescent="0.25">
      <c r="A186" s="52"/>
      <c r="B186" s="52" t="s">
        <v>106</v>
      </c>
      <c r="C186" s="52"/>
      <c r="D186" s="52"/>
      <c r="E186" s="52"/>
      <c r="F186" s="52"/>
      <c r="G186" s="52"/>
      <c r="H186" s="77" t="s">
        <v>99</v>
      </c>
      <c r="I186" s="77"/>
      <c r="J186" s="77"/>
    </row>
    <row r="187" spans="1:10" ht="19.5" customHeight="1" x14ac:dyDescent="0.25">
      <c r="A187" s="71"/>
      <c r="B187" s="71"/>
      <c r="C187" s="71"/>
      <c r="D187" s="71"/>
      <c r="E187" s="71"/>
      <c r="F187" s="71"/>
      <c r="G187" s="71"/>
      <c r="H187" s="71"/>
      <c r="I187" s="71"/>
      <c r="J187" s="71"/>
    </row>
  </sheetData>
  <mergeCells count="70">
    <mergeCell ref="F6:J6"/>
    <mergeCell ref="A60:E60"/>
    <mergeCell ref="A1:J1"/>
    <mergeCell ref="F2:J2"/>
    <mergeCell ref="F3:J3"/>
    <mergeCell ref="F4:J4"/>
    <mergeCell ref="F5:J5"/>
    <mergeCell ref="F7:J7"/>
    <mergeCell ref="F8:J8"/>
    <mergeCell ref="A9:J9"/>
    <mergeCell ref="A10:J10"/>
    <mergeCell ref="A11:J11"/>
    <mergeCell ref="G13:H13"/>
    <mergeCell ref="I13:J13"/>
    <mergeCell ref="H60:J60"/>
    <mergeCell ref="A61:B61"/>
    <mergeCell ref="H61:J61"/>
    <mergeCell ref="A12:A14"/>
    <mergeCell ref="B12:B14"/>
    <mergeCell ref="C12:J12"/>
    <mergeCell ref="C13:D13"/>
    <mergeCell ref="E13:F13"/>
    <mergeCell ref="A71:J71"/>
    <mergeCell ref="H62:J62"/>
    <mergeCell ref="A63:J63"/>
    <mergeCell ref="F64:J64"/>
    <mergeCell ref="F65:J65"/>
    <mergeCell ref="F66:J66"/>
    <mergeCell ref="F67:J67"/>
    <mergeCell ref="F68:J68"/>
    <mergeCell ref="F69:J69"/>
    <mergeCell ref="F70:J70"/>
    <mergeCell ref="A72:J72"/>
    <mergeCell ref="A73:J73"/>
    <mergeCell ref="A74:A76"/>
    <mergeCell ref="B74:B76"/>
    <mergeCell ref="C74:J74"/>
    <mergeCell ref="C75:D75"/>
    <mergeCell ref="E75:F75"/>
    <mergeCell ref="G75:H75"/>
    <mergeCell ref="I75:J75"/>
    <mergeCell ref="F131:J131"/>
    <mergeCell ref="A121:D121"/>
    <mergeCell ref="H121:J121"/>
    <mergeCell ref="A122:B122"/>
    <mergeCell ref="H122:J122"/>
    <mergeCell ref="E123:G123"/>
    <mergeCell ref="I123:J123"/>
    <mergeCell ref="A126:J126"/>
    <mergeCell ref="F127:J127"/>
    <mergeCell ref="F128:J128"/>
    <mergeCell ref="F129:J129"/>
    <mergeCell ref="F130:J130"/>
    <mergeCell ref="A184:D184"/>
    <mergeCell ref="H184:J184"/>
    <mergeCell ref="A185:B185"/>
    <mergeCell ref="H185:J185"/>
    <mergeCell ref="F132:J132"/>
    <mergeCell ref="F133:J133"/>
    <mergeCell ref="A134:J134"/>
    <mergeCell ref="A135:J135"/>
    <mergeCell ref="A136:J136"/>
    <mergeCell ref="A137:A139"/>
    <mergeCell ref="B137:B139"/>
    <mergeCell ref="C137:J137"/>
    <mergeCell ref="C138:D138"/>
    <mergeCell ref="E138:F138"/>
    <mergeCell ref="H186:J186"/>
    <mergeCell ref="G138:H138"/>
    <mergeCell ref="I138:J138"/>
  </mergeCells>
  <pageMargins left="0.9055118110236221" right="0.31496062992125984" top="0.15748031496062992" bottom="0.15748031496062992" header="0.11811023622047245" footer="0.11811023622047245"/>
  <pageSetup paperSize="9" scale="60" orientation="portrait" r:id="rId1"/>
  <rowBreaks count="1" manualBreakCount="1"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2025-07-31T09:34:02Z</cp:lastPrinted>
  <dcterms:created xsi:type="dcterms:W3CDTF">2015-06-05T18:19:34Z</dcterms:created>
  <dcterms:modified xsi:type="dcterms:W3CDTF">2025-07-31T09:36:17Z</dcterms:modified>
</cp:coreProperties>
</file>