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320" windowHeight="9990" tabRatio="598" activeTab="0"/>
  </bookViews>
  <sheets>
    <sheet name="калькул на утверждение БО КП" sheetId="1" r:id="rId1"/>
    <sheet name="калькул на утверждениеТЕ" sheetId="2" r:id="rId2"/>
    <sheet name="калькул на утверждение" sheetId="3" r:id="rId3"/>
    <sheet name="Опалювальна площа" sheetId="4" state="hidden" r:id="rId4"/>
    <sheet name="Лист1" sheetId="5" r:id="rId5"/>
  </sheets>
  <definedNames>
    <definedName name="_xlnm.Print_Area" localSheetId="2">'калькул на утверждение'!$A$2:$J$51</definedName>
    <definedName name="_xlnm.Print_Area" localSheetId="0">'калькул на утверждение БО КП'!$A$2:$J$51</definedName>
    <definedName name="_xlnm.Print_Area" localSheetId="1">'калькул на утверждениеТЕ'!$A$2:$J$51</definedName>
  </definedNames>
  <calcPr fullCalcOnLoad="1"/>
</workbook>
</file>

<file path=xl/sharedStrings.xml><?xml version="1.0" encoding="utf-8"?>
<sst xmlns="http://schemas.openxmlformats.org/spreadsheetml/2006/main" count="394" uniqueCount="145">
  <si>
    <t>№  п⁄п</t>
  </si>
  <si>
    <t>Статті витрат</t>
  </si>
  <si>
    <t>І.</t>
  </si>
  <si>
    <t>Прямі матеріальні витрати</t>
  </si>
  <si>
    <t>І.1.</t>
  </si>
  <si>
    <t>І.2.</t>
  </si>
  <si>
    <t>І.3.</t>
  </si>
  <si>
    <t>ІІІ.</t>
  </si>
  <si>
    <t>ІІІ.1.</t>
  </si>
  <si>
    <t>ІІІ.2.</t>
  </si>
  <si>
    <t>V.</t>
  </si>
  <si>
    <t>Собівартість 1 Гкал</t>
  </si>
  <si>
    <t>Опалювальна площа, кв.м</t>
  </si>
  <si>
    <t>№ п/п</t>
  </si>
  <si>
    <t>IV.</t>
  </si>
  <si>
    <t>IV.1</t>
  </si>
  <si>
    <t>IV.2</t>
  </si>
  <si>
    <t>IV.3</t>
  </si>
  <si>
    <t>V.1</t>
  </si>
  <si>
    <t>V.2</t>
  </si>
  <si>
    <t>Загальновиробничі витрати</t>
  </si>
  <si>
    <t>МШП</t>
  </si>
  <si>
    <t>Адміністративні витрати</t>
  </si>
  <si>
    <t>Калькуляція розрахунку</t>
  </si>
  <si>
    <t>планових витрат ,повязаних з виробництвом теплової енергії,транспортуванням та постачанням</t>
  </si>
  <si>
    <t>Прямі витрати на оплату праці</t>
  </si>
  <si>
    <t>Внески на загальнообовязкове державне соціальне страхування для виробничого персоналу</t>
  </si>
  <si>
    <t>Інші прямі витрати:</t>
  </si>
  <si>
    <t>заробітна плата</t>
  </si>
  <si>
    <t xml:space="preserve">внески на загальнообовязкове державне соціальне страхування </t>
  </si>
  <si>
    <t xml:space="preserve">Всього повна собівартість </t>
  </si>
  <si>
    <t>матеріали</t>
  </si>
  <si>
    <t>ПДВ,20%</t>
  </si>
  <si>
    <t>амортизація основних засобів</t>
  </si>
  <si>
    <t>електроенергія,квт</t>
  </si>
  <si>
    <t>Послуги сторонніх організацій,в т.ч.:</t>
  </si>
  <si>
    <t>Послуги з технічного обслуговування вузла обліку газу</t>
  </si>
  <si>
    <t>обєми газу,м.куб</t>
  </si>
  <si>
    <t>Кількість Гкал</t>
  </si>
  <si>
    <t>II група споживачів (бюджетні організації)</t>
  </si>
  <si>
    <t>VI.</t>
  </si>
  <si>
    <t>Разом витрат,грн.</t>
  </si>
  <si>
    <t>IV.1.1</t>
  </si>
  <si>
    <t>IV.1.2</t>
  </si>
  <si>
    <t>І.4.</t>
  </si>
  <si>
    <t>IV.3.1</t>
  </si>
  <si>
    <t>IV.3.2</t>
  </si>
  <si>
    <t>IV.3.3</t>
  </si>
  <si>
    <t>Тариф на послуги з централізованого опалення (з урахуванням ПДВ)‚ грн./Гкал</t>
  </si>
  <si>
    <t>витрати на придбання електричної енергії</t>
  </si>
  <si>
    <t xml:space="preserve">          </t>
  </si>
  <si>
    <t>витрати на придбання палива</t>
  </si>
  <si>
    <t>перевірка</t>
  </si>
  <si>
    <t>IV.3.4</t>
  </si>
  <si>
    <t>Вода на технологічні потреби</t>
  </si>
  <si>
    <t>І.5.</t>
  </si>
  <si>
    <t>Комплекс робіт з повірки сигналізатора загазованості,каналів</t>
  </si>
  <si>
    <t>І група споживачів (населення)</t>
  </si>
  <si>
    <t>Технічне обслуговування газового обладнання</t>
  </si>
  <si>
    <t>Всього:</t>
  </si>
  <si>
    <t>Загальна площа квартир по КП "Борщагівка"</t>
  </si>
  <si>
    <t>Вулиця</t>
  </si>
  <si>
    <t>№ буд.</t>
  </si>
  <si>
    <t>Загальна площа</t>
  </si>
  <si>
    <t>Шкільна</t>
  </si>
  <si>
    <t>22 Б</t>
  </si>
  <si>
    <t>ліфт</t>
  </si>
  <si>
    <t>27А</t>
  </si>
  <si>
    <t>27Б</t>
  </si>
  <si>
    <t>Коцюбинського</t>
  </si>
  <si>
    <t>Сонячна</t>
  </si>
  <si>
    <t>Всього по КП "Борщагівка"</t>
  </si>
  <si>
    <t>Заг. опал. площа</t>
  </si>
  <si>
    <t>по нарахуванню</t>
  </si>
  <si>
    <t>з лічильником</t>
  </si>
  <si>
    <t>індивід. опал.</t>
  </si>
  <si>
    <t>22 А</t>
  </si>
  <si>
    <t>Центр медичної допомоги</t>
  </si>
  <si>
    <t>Шкільна. 23</t>
  </si>
  <si>
    <t>Відділ культури</t>
  </si>
  <si>
    <t>Шкільна. 27-А</t>
  </si>
  <si>
    <t>Сільська рада</t>
  </si>
  <si>
    <t>Шкільна. 22-Б-54</t>
  </si>
  <si>
    <t>Шкільна. 19</t>
  </si>
  <si>
    <t>Шкільна. 22-Б</t>
  </si>
  <si>
    <t>Шкільна. 22-А</t>
  </si>
  <si>
    <t>ФОП Ізбаш А.І.</t>
  </si>
  <si>
    <t>Шкільна 27-А</t>
  </si>
  <si>
    <t>ФОП Корнієнко А.Ю.</t>
  </si>
  <si>
    <t>Шкільна 23</t>
  </si>
  <si>
    <t>ФОП Голєв С.Ю.</t>
  </si>
  <si>
    <t>ФОП Дідок О.П.</t>
  </si>
  <si>
    <t>Шкільна 23-А</t>
  </si>
  <si>
    <t>ФОП Андрашко М.С.</t>
  </si>
  <si>
    <t>ФОП Сакада О.М.</t>
  </si>
  <si>
    <t>Ощадбанк</t>
  </si>
  <si>
    <t>Шкільна 19</t>
  </si>
  <si>
    <t>Віліда</t>
  </si>
  <si>
    <t>Шкільна 22-Б</t>
  </si>
  <si>
    <t>ДЮСШ</t>
  </si>
  <si>
    <t>Будстар плюс</t>
  </si>
  <si>
    <t>Время +</t>
  </si>
  <si>
    <t>Медіасвіт</t>
  </si>
  <si>
    <t>Династія</t>
  </si>
  <si>
    <t>Шкільна 21</t>
  </si>
  <si>
    <t>Оффер Дистрибюшин</t>
  </si>
  <si>
    <t>Шкільна 22-А</t>
  </si>
  <si>
    <t>ФОП Балич Я.М.</t>
  </si>
  <si>
    <t>лічильник (98.8)</t>
  </si>
  <si>
    <t>ФОП Новодєєва А.О.</t>
  </si>
  <si>
    <t>лічильник (62.3)</t>
  </si>
  <si>
    <t>Всього;</t>
  </si>
  <si>
    <t>Опалювальна площа 3 категорія КП "Борщагівка"-  на 2020/2021.рр.                                              ІНШІ ОРГАНІЗАЦІЇ</t>
  </si>
  <si>
    <t>Всього без урахування лічильника</t>
  </si>
  <si>
    <t>Опалювальна площа -  2 категорія КП "Борщагівка на 2020/2021рр..                                         БЮДЖЕТНІ ОРГАНІЗАЦІЇ</t>
  </si>
  <si>
    <t xml:space="preserve">Опалювальна площа по 1 категорія по КП "Борщагівка" на 2020/2021р.р.                                          НАСЕЛЕННЯ </t>
  </si>
  <si>
    <t>Технічне обстеження підземного газопроводу, обстеження надземної частини газопроводу, технічний огляд ШРП та регулювання обладнання ШРП</t>
  </si>
  <si>
    <t>Теплове навантаження на потреби з централізованого опалення, Гкал.</t>
  </si>
  <si>
    <t>ІІ.</t>
  </si>
  <si>
    <t>Хімпідготовка</t>
  </si>
  <si>
    <t>на 1 Гкал, грн</t>
  </si>
  <si>
    <t>Тариф на послуги з централізованого опалення  (з урахуванням ПДВ)‚ грн./м²</t>
  </si>
  <si>
    <t>III група споживачів (інші організації)</t>
  </si>
  <si>
    <t>на 1 Гкал,              грн</t>
  </si>
  <si>
    <t>Всього,             грн</t>
  </si>
  <si>
    <t>Всього,   грн</t>
  </si>
  <si>
    <t>Всього,       грн</t>
  </si>
  <si>
    <t>III.3</t>
  </si>
  <si>
    <t>витрати на виконання планово- попереджувальних робіт</t>
  </si>
  <si>
    <t>V.3</t>
  </si>
  <si>
    <r>
      <t>витрати на розв</t>
    </r>
    <r>
      <rPr>
        <sz val="12"/>
        <rFont val="Symbol"/>
        <family val="1"/>
      </rPr>
      <t>¢</t>
    </r>
    <r>
      <rPr>
        <sz val="10.8"/>
        <rFont val="Times New Roman"/>
        <family val="1"/>
      </rPr>
      <t>язування спорів у судах (судовий збір)</t>
    </r>
  </si>
  <si>
    <t>V.4</t>
  </si>
  <si>
    <t>Хімреактиви (сіль)</t>
  </si>
  <si>
    <t>IV.4</t>
  </si>
  <si>
    <t>IV.5</t>
  </si>
  <si>
    <t>Утримання апарату управління (кацелярські товани, заправка картриджей, обслукговування компьютерів, обслуговування банку)</t>
  </si>
  <si>
    <t>Планований прибуток 2% (для I групи споживачів- населення)</t>
  </si>
  <si>
    <t>1.3.</t>
  </si>
  <si>
    <t>Діагностика роботи котельні з регламентними роботами, виконання випробування заземляючих пристроїв системи блискавкозахисту газового обладнання, послуги з повірки обладнання вузла обліку газа</t>
  </si>
  <si>
    <t>Планований прибуток 4%</t>
  </si>
  <si>
    <t xml:space="preserve">      Директор КП "Борщагівка"                                                                       П.М. Педорич</t>
  </si>
  <si>
    <t>Сплата податків(екологія)</t>
  </si>
  <si>
    <t>Витрати на управління діяльністю з надання послуг,всього,в т.ч.:</t>
  </si>
  <si>
    <t>Інші послуги(тех. умови,  інформаційно - консультативні послуги, ремонт )</t>
  </si>
  <si>
    <t>Постанова КМУ від 1 червня 2011р. №869 "Про забезпечення єдиного підходу до формування тарифів на комунальні послуги",                          (із змінами та доповненнями)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</si>
</sst>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"/>
    <numFmt numFmtId="190" formatCode="[$-FC19]d\ mmmm\ yyyy\ &quot;г.&quot;"/>
    <numFmt numFmtId="191" formatCode="0.000%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name val="Symbol"/>
      <family val="1"/>
    </font>
    <font>
      <sz val="10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53" applyFont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19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2" fontId="57" fillId="0" borderId="0" xfId="0" applyNumberFormat="1" applyFont="1" applyFill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0" fontId="10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2" fontId="3" fillId="0" borderId="42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10" fontId="58" fillId="0" borderId="0" xfId="0" applyNumberFormat="1" applyFont="1" applyFill="1" applyAlignment="1">
      <alignment horizontal="center" wrapText="1"/>
    </xf>
    <xf numFmtId="2" fontId="58" fillId="0" borderId="0" xfId="0" applyNumberFormat="1" applyFont="1" applyFill="1" applyAlignment="1">
      <alignment horizont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9" fillId="0" borderId="58" xfId="0" applyNumberFormat="1" applyFont="1" applyFill="1" applyBorder="1" applyAlignment="1">
      <alignment horizontal="center" vertical="center" wrapText="1"/>
    </xf>
    <xf numFmtId="2" fontId="10" fillId="0" borderId="59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10" fillId="0" borderId="6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192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92" fontId="59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92" fontId="60" fillId="0" borderId="0" xfId="0" applyNumberFormat="1" applyFont="1" applyFill="1" applyAlignment="1">
      <alignment/>
    </xf>
    <xf numFmtId="2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92" fontId="61" fillId="0" borderId="0" xfId="0" applyNumberFormat="1" applyFont="1" applyFill="1" applyBorder="1" applyAlignment="1">
      <alignment horizontal="center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192" fontId="62" fillId="0" borderId="0" xfId="0" applyNumberFormat="1" applyFont="1" applyFill="1" applyBorder="1" applyAlignment="1">
      <alignment horizontal="right" wrapText="1"/>
    </xf>
    <xf numFmtId="0" fontId="58" fillId="0" borderId="0" xfId="0" applyFont="1" applyFill="1" applyBorder="1" applyAlignment="1">
      <alignment/>
    </xf>
    <xf numFmtId="2" fontId="58" fillId="0" borderId="0" xfId="0" applyNumberFormat="1" applyFont="1" applyFill="1" applyAlignment="1">
      <alignment/>
    </xf>
    <xf numFmtId="10" fontId="58" fillId="0" borderId="0" xfId="0" applyNumberFormat="1" applyFont="1" applyFill="1" applyAlignment="1">
      <alignment/>
    </xf>
    <xf numFmtId="10" fontId="62" fillId="0" borderId="0" xfId="0" applyNumberFormat="1" applyFont="1" applyFill="1" applyAlignment="1">
      <alignment/>
    </xf>
    <xf numFmtId="2" fontId="62" fillId="0" borderId="0" xfId="0" applyNumberFormat="1" applyFont="1" applyFill="1" applyAlignment="1">
      <alignment/>
    </xf>
    <xf numFmtId="2" fontId="62" fillId="0" borderId="0" xfId="0" applyNumberFormat="1" applyFont="1" applyFill="1" applyBorder="1" applyAlignment="1">
      <alignment/>
    </xf>
    <xf numFmtId="2" fontId="63" fillId="0" borderId="0" xfId="0" applyNumberFormat="1" applyFont="1" applyFill="1" applyAlignment="1">
      <alignment/>
    </xf>
    <xf numFmtId="192" fontId="58" fillId="0" borderId="0" xfId="0" applyNumberFormat="1" applyFont="1" applyFill="1" applyAlignment="1">
      <alignment horizontal="center"/>
    </xf>
    <xf numFmtId="192" fontId="62" fillId="0" borderId="0" xfId="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P58"/>
  <sheetViews>
    <sheetView tabSelected="1" zoomScale="90" zoomScaleNormal="90" zoomScalePageLayoutView="0" workbookViewId="0" topLeftCell="A35">
      <selection activeCell="N48" sqref="N48"/>
    </sheetView>
  </sheetViews>
  <sheetFormatPr defaultColWidth="9.140625" defaultRowHeight="12.75"/>
  <cols>
    <col min="1" max="1" width="6.421875" style="28" customWidth="1"/>
    <col min="2" max="2" width="6.7109375" style="28" customWidth="1"/>
    <col min="3" max="3" width="63.28125" style="28" customWidth="1"/>
    <col min="4" max="4" width="12.00390625" style="28" customWidth="1"/>
    <col min="5" max="5" width="11.57421875" style="28" hidden="1" customWidth="1"/>
    <col min="6" max="6" width="8.8515625" style="29" hidden="1" customWidth="1"/>
    <col min="7" max="7" width="10.8515625" style="28" customWidth="1"/>
    <col min="8" max="8" width="9.7109375" style="29" customWidth="1"/>
    <col min="9" max="9" width="11.00390625" style="28" customWidth="1"/>
    <col min="10" max="10" width="10.00390625" style="29" customWidth="1"/>
    <col min="11" max="11" width="18.140625" style="181" customWidth="1"/>
    <col min="12" max="12" width="14.7109375" style="28" customWidth="1"/>
    <col min="13" max="13" width="15.7109375" style="28" customWidth="1"/>
    <col min="14" max="16384" width="9.140625" style="28" customWidth="1"/>
  </cols>
  <sheetData>
    <row r="1" ht="43.5" customHeight="1" hidden="1"/>
    <row r="2" spans="2:12" s="6" customFormat="1" ht="18" customHeight="1">
      <c r="B2" s="164" t="s">
        <v>23</v>
      </c>
      <c r="C2" s="164"/>
      <c r="D2" s="164"/>
      <c r="E2" s="164"/>
      <c r="F2" s="164"/>
      <c r="G2" s="164"/>
      <c r="H2" s="164"/>
      <c r="I2" s="164"/>
      <c r="J2" s="164"/>
      <c r="K2" s="183"/>
      <c r="L2" s="7"/>
    </row>
    <row r="3" spans="2:12" s="27" customFormat="1" ht="20.25" customHeight="1">
      <c r="B3" s="165" t="s">
        <v>24</v>
      </c>
      <c r="C3" s="165"/>
      <c r="D3" s="165"/>
      <c r="E3" s="165"/>
      <c r="F3" s="165"/>
      <c r="G3" s="165"/>
      <c r="H3" s="165"/>
      <c r="I3" s="165"/>
      <c r="J3" s="165"/>
      <c r="K3" s="186"/>
      <c r="L3" s="75"/>
    </row>
    <row r="4" spans="2:10" ht="29.25" customHeight="1">
      <c r="B4" s="166" t="s">
        <v>144</v>
      </c>
      <c r="C4" s="166"/>
      <c r="D4" s="166"/>
      <c r="E4" s="166"/>
      <c r="F4" s="166"/>
      <c r="G4" s="166"/>
      <c r="H4" s="166"/>
      <c r="I4" s="166"/>
      <c r="J4" s="166"/>
    </row>
    <row r="5" spans="5:10" ht="16.5" customHeight="1" thickBot="1">
      <c r="E5" s="117">
        <f>E10/D10</f>
        <v>0.9609769107155404</v>
      </c>
      <c r="F5" s="118"/>
      <c r="G5" s="117">
        <f>G10/D10</f>
        <v>0.016268291783345035</v>
      </c>
      <c r="H5" s="118"/>
      <c r="I5" s="117">
        <f>I10/D10</f>
        <v>0.022754797501114556</v>
      </c>
      <c r="J5" s="76"/>
    </row>
    <row r="6" spans="2:11" ht="64.5" customHeight="1" thickBot="1">
      <c r="B6" s="167" t="s">
        <v>0</v>
      </c>
      <c r="C6" s="169" t="s">
        <v>1</v>
      </c>
      <c r="D6" s="169" t="s">
        <v>41</v>
      </c>
      <c r="E6" s="171" t="s">
        <v>57</v>
      </c>
      <c r="F6" s="172"/>
      <c r="G6" s="171" t="s">
        <v>39</v>
      </c>
      <c r="H6" s="172"/>
      <c r="I6" s="171" t="s">
        <v>122</v>
      </c>
      <c r="J6" s="172"/>
      <c r="K6" s="181" t="s">
        <v>52</v>
      </c>
    </row>
    <row r="7" spans="2:10" ht="44.25" customHeight="1" thickBot="1">
      <c r="B7" s="168"/>
      <c r="C7" s="170"/>
      <c r="D7" s="170"/>
      <c r="E7" s="68" t="s">
        <v>125</v>
      </c>
      <c r="F7" s="69" t="s">
        <v>120</v>
      </c>
      <c r="G7" s="98" t="s">
        <v>124</v>
      </c>
      <c r="H7" s="102" t="s">
        <v>123</v>
      </c>
      <c r="I7" s="108" t="s">
        <v>126</v>
      </c>
      <c r="J7" s="103" t="s">
        <v>120</v>
      </c>
    </row>
    <row r="8" spans="2:16" s="30" customFormat="1" ht="19.5" customHeight="1" thickBot="1">
      <c r="B8" s="48" t="s">
        <v>2</v>
      </c>
      <c r="C8" s="32" t="s">
        <v>3</v>
      </c>
      <c r="D8" s="49">
        <f aca="true" t="shared" si="0" ref="D8:J8">D9+D11+D13+D14+D15+D16</f>
        <v>3624051.1130000004</v>
      </c>
      <c r="E8" s="33">
        <f t="shared" si="0"/>
        <v>3482655.6914684647</v>
      </c>
      <c r="F8" s="34">
        <f t="shared" si="0"/>
        <v>1110.0946977516892</v>
      </c>
      <c r="G8" s="49">
        <f t="shared" si="0"/>
        <v>58963.88267811883</v>
      </c>
      <c r="H8" s="65">
        <f t="shared" si="0"/>
        <v>1110.221854229313</v>
      </c>
      <c r="I8" s="65">
        <f t="shared" si="0"/>
        <v>82431.53885341574</v>
      </c>
      <c r="J8" s="67">
        <f t="shared" si="0"/>
        <v>1109.5913158354522</v>
      </c>
      <c r="K8" s="189">
        <f>E8+G8+I8</f>
        <v>3624051.1129999994</v>
      </c>
      <c r="L8" s="36">
        <f>E8/E41</f>
        <v>1110.0946977516892</v>
      </c>
      <c r="N8" s="30">
        <f>G8/G41</f>
        <v>1110.2218542293133</v>
      </c>
      <c r="P8" s="30">
        <f>I8/I41</f>
        <v>1109.591315835452</v>
      </c>
    </row>
    <row r="9" spans="2:12" ht="14.25" customHeight="1">
      <c r="B9" s="50" t="s">
        <v>4</v>
      </c>
      <c r="C9" s="47" t="s">
        <v>51</v>
      </c>
      <c r="D9" s="51">
        <v>3393806.013</v>
      </c>
      <c r="E9" s="37">
        <f>D9*E5</f>
        <v>3261369.2179405647</v>
      </c>
      <c r="F9" s="38">
        <f>E9/E41</f>
        <v>1039.559748933963</v>
      </c>
      <c r="G9" s="56">
        <f>D9*G5</f>
        <v>55211.42647555487</v>
      </c>
      <c r="H9" s="23">
        <f>G9/G41</f>
        <v>1039.5674350509296</v>
      </c>
      <c r="I9" s="23">
        <f>D9*I5</f>
        <v>77225.36858387996</v>
      </c>
      <c r="J9" s="111">
        <f>I9/I41</f>
        <v>1039.5122975350646</v>
      </c>
      <c r="K9" s="192">
        <f aca="true" t="shared" si="1" ref="K9:K37">E9+G9+I9</f>
        <v>3393806.0129999993</v>
      </c>
      <c r="L9" s="39"/>
    </row>
    <row r="10" spans="2:12" ht="18" customHeight="1" hidden="1">
      <c r="B10" s="52"/>
      <c r="C10" s="80" t="s">
        <v>37</v>
      </c>
      <c r="D10" s="53">
        <v>436788.33</v>
      </c>
      <c r="E10" s="41">
        <v>419743.5</v>
      </c>
      <c r="F10" s="42">
        <f>E10/E41</f>
        <v>133.79302321133727</v>
      </c>
      <c r="G10" s="53">
        <v>7105.8</v>
      </c>
      <c r="H10" s="58">
        <f>G10/G41</f>
        <v>133.79401242703824</v>
      </c>
      <c r="I10" s="72">
        <v>9939.03</v>
      </c>
      <c r="J10" s="96">
        <f>I10/I41</f>
        <v>133.7869161394535</v>
      </c>
      <c r="K10" s="192">
        <f t="shared" si="1"/>
        <v>436788.33</v>
      </c>
      <c r="L10" s="39"/>
    </row>
    <row r="11" spans="2:13" ht="19.5" customHeight="1">
      <c r="B11" s="52" t="s">
        <v>5</v>
      </c>
      <c r="C11" s="21" t="s">
        <v>49</v>
      </c>
      <c r="D11" s="25">
        <f>M15</f>
        <v>213248.64</v>
      </c>
      <c r="E11" s="43">
        <f>M18</f>
        <v>204953.267904</v>
      </c>
      <c r="F11" s="42">
        <f>E11/E41</f>
        <v>65.32874798518452</v>
      </c>
      <c r="G11" s="25">
        <f>M16</f>
        <v>3475.952832</v>
      </c>
      <c r="H11" s="58">
        <f>G11/G41</f>
        <v>65.448179853135</v>
      </c>
      <c r="I11" s="58">
        <f>M17</f>
        <v>4819.419264</v>
      </c>
      <c r="J11" s="96">
        <f>I11/I41</f>
        <v>64.87305510835913</v>
      </c>
      <c r="K11" s="181">
        <f t="shared" si="1"/>
        <v>213248.64</v>
      </c>
      <c r="M11" s="29">
        <v>115896</v>
      </c>
    </row>
    <row r="12" spans="2:13" ht="15" customHeight="1" hidden="1">
      <c r="B12" s="52"/>
      <c r="C12" s="80" t="s">
        <v>34</v>
      </c>
      <c r="D12" s="25">
        <v>115896</v>
      </c>
      <c r="E12" s="43">
        <f>D12*E5</f>
        <v>111373.38004428826</v>
      </c>
      <c r="F12" s="42">
        <f>E12/E41</f>
        <v>35.500207201280176</v>
      </c>
      <c r="G12" s="25">
        <f>D12*G5</f>
        <v>1885.4299445225563</v>
      </c>
      <c r="H12" s="58">
        <f>G12/G41</f>
        <v>35.500469676568564</v>
      </c>
      <c r="I12" s="58">
        <f>D12*I5</f>
        <v>2637.1900111891728</v>
      </c>
      <c r="J12" s="96">
        <f>I12/I41</f>
        <v>35.49858677061748</v>
      </c>
      <c r="K12" s="181">
        <f t="shared" si="1"/>
        <v>115896</v>
      </c>
      <c r="M12" s="29"/>
    </row>
    <row r="13" spans="2:13" ht="0.75" customHeight="1">
      <c r="B13" s="52" t="s">
        <v>6</v>
      </c>
      <c r="C13" s="21" t="s">
        <v>31</v>
      </c>
      <c r="D13" s="25"/>
      <c r="E13" s="43">
        <f>D13*E5</f>
        <v>0</v>
      </c>
      <c r="F13" s="42">
        <f>E13/E41</f>
        <v>0</v>
      </c>
      <c r="G13" s="25">
        <f>D13*G5</f>
        <v>0</v>
      </c>
      <c r="H13" s="58">
        <f>G13/G41</f>
        <v>0</v>
      </c>
      <c r="I13" s="58">
        <f>D13*I5</f>
        <v>0</v>
      </c>
      <c r="J13" s="96">
        <f>I13/I41</f>
        <v>0</v>
      </c>
      <c r="K13" s="181">
        <f t="shared" si="1"/>
        <v>0</v>
      </c>
      <c r="M13" s="29"/>
    </row>
    <row r="14" spans="2:13" ht="16.5" customHeight="1">
      <c r="B14" s="52" t="s">
        <v>137</v>
      </c>
      <c r="C14" s="21" t="s">
        <v>54</v>
      </c>
      <c r="D14" s="25">
        <v>7403.2</v>
      </c>
      <c r="E14" s="43">
        <f>D14*E5</f>
        <v>7114.304265409288</v>
      </c>
      <c r="F14" s="42">
        <f>E14/E41</f>
        <v>2.267680799617911</v>
      </c>
      <c r="G14" s="25">
        <f>D14*G5</f>
        <v>120.43741773045997</v>
      </c>
      <c r="H14" s="58">
        <f>G14/G41</f>
        <v>2.2676975660037653</v>
      </c>
      <c r="I14" s="58">
        <f>D14*I5</f>
        <v>168.45831686025127</v>
      </c>
      <c r="J14" s="96">
        <f>I14/I41</f>
        <v>2.2675772898135853</v>
      </c>
      <c r="K14" s="181">
        <f t="shared" si="1"/>
        <v>7403.199999999999</v>
      </c>
      <c r="M14" s="29">
        <v>1.84</v>
      </c>
    </row>
    <row r="15" spans="2:13" ht="24.75" customHeight="1">
      <c r="B15" s="52" t="s">
        <v>44</v>
      </c>
      <c r="C15" s="21" t="s">
        <v>132</v>
      </c>
      <c r="D15" s="25">
        <v>8351.6</v>
      </c>
      <c r="E15" s="43">
        <f>D15*E5</f>
        <v>8025.694767531907</v>
      </c>
      <c r="F15" s="42">
        <f>E15/E41</f>
        <v>2.5581860500984637</v>
      </c>
      <c r="G15" s="25">
        <f>D15*G5</f>
        <v>135.8662656577844</v>
      </c>
      <c r="H15" s="58">
        <f>G15/G41</f>
        <v>2.558204964371764</v>
      </c>
      <c r="I15" s="58">
        <f>D15*I5</f>
        <v>190.03896681030832</v>
      </c>
      <c r="J15" s="96">
        <f>I15/I41</f>
        <v>2.558069279987997</v>
      </c>
      <c r="K15" s="181">
        <f t="shared" si="1"/>
        <v>8351.6</v>
      </c>
      <c r="M15" s="29">
        <f>M11*M14</f>
        <v>213248.64</v>
      </c>
    </row>
    <row r="16" spans="2:13" ht="22.5" customHeight="1" thickBot="1">
      <c r="B16" s="54" t="s">
        <v>55</v>
      </c>
      <c r="C16" s="22" t="s">
        <v>119</v>
      </c>
      <c r="D16" s="25">
        <v>1241.66</v>
      </c>
      <c r="E16" s="43">
        <f>D16*E5</f>
        <v>1193.2065909590578</v>
      </c>
      <c r="F16" s="42">
        <f>E16/E41</f>
        <v>0.3803339828254776</v>
      </c>
      <c r="G16" s="25">
        <f>D16*G5</f>
        <v>20.1996871757082</v>
      </c>
      <c r="H16" s="58">
        <f>G16/G41</f>
        <v>0.38033679487305966</v>
      </c>
      <c r="I16" s="58">
        <f>D16*I5</f>
        <v>28.253721865233903</v>
      </c>
      <c r="J16" s="96">
        <f>I16/I41</f>
        <v>0.38031662222686635</v>
      </c>
      <c r="K16" s="181">
        <f t="shared" si="1"/>
        <v>1241.66</v>
      </c>
      <c r="L16" s="109">
        <v>0.0163</v>
      </c>
      <c r="M16" s="29">
        <f>M15*L16</f>
        <v>3475.952832</v>
      </c>
    </row>
    <row r="17" spans="2:13" s="30" customFormat="1" ht="19.5" customHeight="1" thickBot="1">
      <c r="B17" s="26" t="s">
        <v>118</v>
      </c>
      <c r="C17" s="48" t="s">
        <v>25</v>
      </c>
      <c r="D17" s="49">
        <v>600281.42</v>
      </c>
      <c r="E17" s="44">
        <f>D17*E5</f>
        <v>576856.5845515379</v>
      </c>
      <c r="F17" s="34">
        <f>E17/E41</f>
        <v>183.8727375326042</v>
      </c>
      <c r="G17" s="99">
        <f>D17*G5</f>
        <v>9765.55329268069</v>
      </c>
      <c r="H17" s="65">
        <f>G17/G41</f>
        <v>183.87409701903013</v>
      </c>
      <c r="I17" s="112">
        <f>D17*I5</f>
        <v>13659.282155781499</v>
      </c>
      <c r="J17" s="67">
        <f>I17/I41</f>
        <v>183.86434453871985</v>
      </c>
      <c r="K17" s="181">
        <f>E17+G17+I17</f>
        <v>600281.42</v>
      </c>
      <c r="L17" s="110">
        <v>0.0226</v>
      </c>
      <c r="M17" s="30">
        <f>M15*L17</f>
        <v>4819.419264</v>
      </c>
    </row>
    <row r="18" spans="2:13" s="30" customFormat="1" ht="19.5" customHeight="1" thickBot="1">
      <c r="B18" s="48" t="s">
        <v>7</v>
      </c>
      <c r="C18" s="32" t="s">
        <v>27</v>
      </c>
      <c r="D18" s="49">
        <f aca="true" t="shared" si="2" ref="D18:J18">D19+D20+D21</f>
        <v>1043738.5324</v>
      </c>
      <c r="E18" s="33">
        <f t="shared" si="2"/>
        <v>1003008.630460524</v>
      </c>
      <c r="F18" s="34">
        <f t="shared" si="2"/>
        <v>319.70848143300964</v>
      </c>
      <c r="G18" s="49">
        <f t="shared" si="2"/>
        <v>16979.842990603524</v>
      </c>
      <c r="H18" s="65">
        <f t="shared" si="2"/>
        <v>319.7108452382513</v>
      </c>
      <c r="I18" s="65">
        <f t="shared" si="2"/>
        <v>23750.058948872495</v>
      </c>
      <c r="J18" s="67">
        <f t="shared" si="2"/>
        <v>319.6938881258917</v>
      </c>
      <c r="K18" s="181">
        <f t="shared" si="1"/>
        <v>1043738.5324</v>
      </c>
      <c r="L18" s="110">
        <v>0.9611</v>
      </c>
      <c r="M18" s="30">
        <f>M15*L18</f>
        <v>204953.267904</v>
      </c>
    </row>
    <row r="19" spans="2:13" ht="36" customHeight="1">
      <c r="B19" s="55" t="s">
        <v>8</v>
      </c>
      <c r="C19" s="45" t="s">
        <v>26</v>
      </c>
      <c r="D19" s="56">
        <f>D17*22%</f>
        <v>132061.9124</v>
      </c>
      <c r="E19" s="37">
        <f>E17*22%</f>
        <v>126908.44860133833</v>
      </c>
      <c r="F19" s="38">
        <f>E19/E41</f>
        <v>40.45200225717292</v>
      </c>
      <c r="G19" s="56">
        <f>G17*22%</f>
        <v>2148.421724389752</v>
      </c>
      <c r="H19" s="23">
        <f>G19/G41</f>
        <v>40.45230134418663</v>
      </c>
      <c r="I19" s="23">
        <f>I17*22%</f>
        <v>3005.04207427193</v>
      </c>
      <c r="J19" s="111">
        <f>I19/I41</f>
        <v>40.45015579851837</v>
      </c>
      <c r="K19" s="181">
        <f t="shared" si="1"/>
        <v>132061.91240000003</v>
      </c>
      <c r="M19" s="29"/>
    </row>
    <row r="20" spans="2:13" ht="20.25" customHeight="1">
      <c r="B20" s="52" t="s">
        <v>9</v>
      </c>
      <c r="C20" s="40" t="s">
        <v>33</v>
      </c>
      <c r="D20" s="25">
        <v>530706.12</v>
      </c>
      <c r="E20" s="43">
        <f>D20*E5</f>
        <v>509996.32769543084</v>
      </c>
      <c r="F20" s="42">
        <f>E20/E41</f>
        <v>162.56106529118748</v>
      </c>
      <c r="G20" s="25">
        <f>D20*G5</f>
        <v>8633.682011366924</v>
      </c>
      <c r="H20" s="58">
        <f>G20/G41</f>
        <v>162.5622672070594</v>
      </c>
      <c r="I20" s="58">
        <f>D20*I5</f>
        <v>12076.110293202202</v>
      </c>
      <c r="J20" s="96">
        <f>I20/I41</f>
        <v>162.55364508281332</v>
      </c>
      <c r="K20" s="181">
        <f t="shared" si="1"/>
        <v>530706.12</v>
      </c>
      <c r="M20" s="29"/>
    </row>
    <row r="21" spans="2:13" ht="21" customHeight="1" thickBot="1">
      <c r="B21" s="81" t="s">
        <v>127</v>
      </c>
      <c r="C21" s="82" t="s">
        <v>128</v>
      </c>
      <c r="D21" s="83">
        <v>380970.5</v>
      </c>
      <c r="E21" s="84">
        <f>D21*E5</f>
        <v>366103.8541637548</v>
      </c>
      <c r="F21" s="85">
        <f>E21/E41</f>
        <v>116.69541388464927</v>
      </c>
      <c r="G21" s="83">
        <f>D21*G5</f>
        <v>6197.73925484685</v>
      </c>
      <c r="H21" s="66">
        <f>G21/G41</f>
        <v>116.69627668700527</v>
      </c>
      <c r="I21" s="66">
        <f>D21*I5</f>
        <v>8668.906581398363</v>
      </c>
      <c r="J21" s="104">
        <f>I21/I41</f>
        <v>116.69008724456</v>
      </c>
      <c r="M21" s="29"/>
    </row>
    <row r="22" spans="2:13" s="30" customFormat="1" ht="19.5" customHeight="1" thickBot="1">
      <c r="B22" s="48" t="s">
        <v>14</v>
      </c>
      <c r="C22" s="32" t="s">
        <v>20</v>
      </c>
      <c r="D22" s="49">
        <f aca="true" t="shared" si="3" ref="D22:J22">D23+D26+D27+D33+D34</f>
        <v>265104.242</v>
      </c>
      <c r="E22" s="33">
        <f t="shared" si="3"/>
        <v>254759.055494745</v>
      </c>
      <c r="F22" s="34">
        <f t="shared" si="3"/>
        <v>81.20431698193488</v>
      </c>
      <c r="G22" s="49">
        <f t="shared" si="3"/>
        <v>4312.793161858514</v>
      </c>
      <c r="H22" s="65">
        <f t="shared" si="3"/>
        <v>81.20491737636065</v>
      </c>
      <c r="I22" s="65">
        <f t="shared" si="3"/>
        <v>6032.393343396468</v>
      </c>
      <c r="J22" s="67">
        <f t="shared" si="3"/>
        <v>81.20061035666264</v>
      </c>
      <c r="K22" s="181">
        <f>E22+G22+I22</f>
        <v>265104.24199999997</v>
      </c>
      <c r="L22" s="31"/>
      <c r="M22" s="31"/>
    </row>
    <row r="23" spans="2:13" ht="29.25" customHeight="1">
      <c r="B23" s="50" t="s">
        <v>15</v>
      </c>
      <c r="C23" s="50" t="s">
        <v>142</v>
      </c>
      <c r="D23" s="57">
        <f>D24+D25</f>
        <v>58959.062</v>
      </c>
      <c r="E23" s="57">
        <f aca="true" t="shared" si="4" ref="E23:J23">E24+E25</f>
        <v>56658.29725944601</v>
      </c>
      <c r="F23" s="57">
        <f t="shared" si="4"/>
        <v>18.059802904268697</v>
      </c>
      <c r="G23" s="51">
        <f t="shared" si="4"/>
        <v>959.1632238883304</v>
      </c>
      <c r="H23" s="57">
        <f t="shared" si="4"/>
        <v>18.059936431714</v>
      </c>
      <c r="I23" s="57">
        <f>I24+I25</f>
        <v>1341.6015166656582</v>
      </c>
      <c r="J23" s="105">
        <f t="shared" si="4"/>
        <v>18.05897855250583</v>
      </c>
      <c r="K23" s="181">
        <f>E23+G23+I23</f>
        <v>58959.062</v>
      </c>
      <c r="M23" s="29"/>
    </row>
    <row r="24" spans="2:13" ht="15" customHeight="1">
      <c r="B24" s="52" t="s">
        <v>42</v>
      </c>
      <c r="C24" s="59" t="s">
        <v>28</v>
      </c>
      <c r="D24" s="58">
        <v>48327.1</v>
      </c>
      <c r="E24" s="58">
        <f>D24*E5</f>
        <v>46441.22726184099</v>
      </c>
      <c r="F24" s="58">
        <f>E24/E41</f>
        <v>14.803117134646472</v>
      </c>
      <c r="G24" s="25">
        <f>D24*G5</f>
        <v>786.1993638428938</v>
      </c>
      <c r="H24" s="58">
        <f>G24/G41</f>
        <v>14.80322658337213</v>
      </c>
      <c r="I24" s="58">
        <f>D24*I5</f>
        <v>1099.6733743161133</v>
      </c>
      <c r="J24" s="96">
        <f>I24/I41</f>
        <v>14.802441436480189</v>
      </c>
      <c r="K24" s="181">
        <f t="shared" si="1"/>
        <v>48327.1</v>
      </c>
      <c r="M24" s="29"/>
    </row>
    <row r="25" spans="2:12" ht="30" customHeight="1">
      <c r="B25" s="52" t="s">
        <v>43</v>
      </c>
      <c r="C25" s="59" t="s">
        <v>29</v>
      </c>
      <c r="D25" s="58">
        <f>D24*22%</f>
        <v>10631.962</v>
      </c>
      <c r="E25" s="58">
        <f>D25*E5</f>
        <v>10217.069997605018</v>
      </c>
      <c r="F25" s="58">
        <f>E25/E41</f>
        <v>3.256685769622224</v>
      </c>
      <c r="G25" s="25">
        <f>D25*G5</f>
        <v>172.96386004543663</v>
      </c>
      <c r="H25" s="58">
        <f>G25/G41</f>
        <v>3.2567098483418686</v>
      </c>
      <c r="I25" s="58">
        <f>D25*I5</f>
        <v>241.9281423495449</v>
      </c>
      <c r="J25" s="96">
        <f>I25/I41</f>
        <v>3.2565371160256413</v>
      </c>
      <c r="K25" s="181">
        <f t="shared" si="1"/>
        <v>10631.962</v>
      </c>
      <c r="L25" s="29"/>
    </row>
    <row r="26" spans="2:11" ht="15" customHeight="1">
      <c r="B26" s="52" t="s">
        <v>16</v>
      </c>
      <c r="C26" s="52" t="s">
        <v>21</v>
      </c>
      <c r="D26" s="58">
        <v>7199.45</v>
      </c>
      <c r="E26" s="58">
        <f>D26*E5</f>
        <v>6918.505219850997</v>
      </c>
      <c r="F26" s="58">
        <f>E26/E41</f>
        <v>2.2052699552638275</v>
      </c>
      <c r="G26" s="25">
        <f>D26*G5</f>
        <v>117.12275327960342</v>
      </c>
      <c r="H26" s="58">
        <f>G26/G41</f>
        <v>2.2052862602071817</v>
      </c>
      <c r="I26" s="58">
        <f>D26*I5</f>
        <v>163.8220268693992</v>
      </c>
      <c r="J26" s="96">
        <f>I26/I41</f>
        <v>2.2051692942441674</v>
      </c>
      <c r="K26" s="181">
        <f t="shared" si="1"/>
        <v>7199.45</v>
      </c>
    </row>
    <row r="27" spans="2:13" ht="18" customHeight="1">
      <c r="B27" s="52" t="s">
        <v>17</v>
      </c>
      <c r="C27" s="52" t="s">
        <v>35</v>
      </c>
      <c r="D27" s="58">
        <f aca="true" t="shared" si="5" ref="D27:J27">D28+D29+D30+D31+D32</f>
        <v>179698.92</v>
      </c>
      <c r="E27" s="58">
        <f t="shared" si="5"/>
        <v>172686.51300051904</v>
      </c>
      <c r="F27" s="58">
        <f t="shared" si="5"/>
        <v>55.043736572843514</v>
      </c>
      <c r="G27" s="25">
        <f t="shared" si="5"/>
        <v>2923.394463711977</v>
      </c>
      <c r="H27" s="58">
        <f t="shared" si="5"/>
        <v>55.04414354569718</v>
      </c>
      <c r="I27" s="58">
        <f t="shared" si="5"/>
        <v>4089.0125357689844</v>
      </c>
      <c r="J27" s="96">
        <f t="shared" si="5"/>
        <v>55.04122406473259</v>
      </c>
      <c r="K27" s="181">
        <f>E27+G27+I27</f>
        <v>179698.92</v>
      </c>
      <c r="M27" s="29"/>
    </row>
    <row r="28" spans="2:11" ht="23.25" customHeight="1">
      <c r="B28" s="59" t="s">
        <v>45</v>
      </c>
      <c r="C28" s="77" t="s">
        <v>36</v>
      </c>
      <c r="D28" s="61">
        <v>44166.69</v>
      </c>
      <c r="E28" s="61">
        <f>D28*E5</f>
        <v>42443.169312730955</v>
      </c>
      <c r="F28" s="61">
        <f>E28/E41</f>
        <v>13.52873823423336</v>
      </c>
      <c r="G28" s="60">
        <f>D28*G5</f>
        <v>718.5166000245474</v>
      </c>
      <c r="H28" s="61">
        <f>G28/G41</f>
        <v>13.52883826067685</v>
      </c>
      <c r="I28" s="61">
        <f>D28*I5</f>
        <v>1005.0040872445013</v>
      </c>
      <c r="J28" s="106">
        <f>I28/I41</f>
        <v>13.528120705942943</v>
      </c>
      <c r="K28" s="181">
        <f t="shared" si="1"/>
        <v>44166.69</v>
      </c>
    </row>
    <row r="29" spans="2:11" ht="24" customHeight="1">
      <c r="B29" s="59" t="s">
        <v>46</v>
      </c>
      <c r="C29" s="77" t="s">
        <v>58</v>
      </c>
      <c r="D29" s="61">
        <v>59225</v>
      </c>
      <c r="E29" s="61">
        <f>D29*E5</f>
        <v>56913.85753712788</v>
      </c>
      <c r="F29" s="61">
        <f>E29/E41</f>
        <v>18.141262610407768</v>
      </c>
      <c r="G29" s="60">
        <f>D29*G5</f>
        <v>963.4895808686097</v>
      </c>
      <c r="H29" s="61">
        <f>G29/G41</f>
        <v>18.14139674013575</v>
      </c>
      <c r="I29" s="61">
        <f>D29*I5</f>
        <v>1347.6528820035096</v>
      </c>
      <c r="J29" s="106">
        <f>I29/I41</f>
        <v>18.14043454036222</v>
      </c>
      <c r="K29" s="181">
        <f t="shared" si="1"/>
        <v>59225</v>
      </c>
    </row>
    <row r="30" spans="2:11" ht="30.75" customHeight="1" hidden="1">
      <c r="B30" s="59" t="s">
        <v>47</v>
      </c>
      <c r="C30" s="78" t="s">
        <v>56</v>
      </c>
      <c r="D30" s="61"/>
      <c r="E30" s="61">
        <f>D30*E5</f>
        <v>0</v>
      </c>
      <c r="F30" s="61">
        <f>E30/E41</f>
        <v>0</v>
      </c>
      <c r="G30" s="60">
        <f>D30*G5</f>
        <v>0</v>
      </c>
      <c r="H30" s="61">
        <f>G30/G41</f>
        <v>0</v>
      </c>
      <c r="I30" s="61">
        <f>D30*I5</f>
        <v>0</v>
      </c>
      <c r="J30" s="106">
        <f>I30/I41</f>
        <v>0</v>
      </c>
      <c r="K30" s="181">
        <f t="shared" si="1"/>
        <v>0</v>
      </c>
    </row>
    <row r="31" spans="2:11" ht="72" customHeight="1">
      <c r="B31" s="59" t="s">
        <v>47</v>
      </c>
      <c r="C31" s="77" t="s">
        <v>138</v>
      </c>
      <c r="D31" s="61">
        <v>45557.33</v>
      </c>
      <c r="E31" s="61">
        <f>D31*E5</f>
        <v>43779.54224384841</v>
      </c>
      <c r="F31" s="61">
        <f>E31/E41</f>
        <v>13.954706413828758</v>
      </c>
      <c r="G31" s="60">
        <f>D31*G5</f>
        <v>741.1399373101383</v>
      </c>
      <c r="H31" s="61">
        <f>G31/G41</f>
        <v>13.954809589722053</v>
      </c>
      <c r="I31" s="61">
        <f>D31*I5</f>
        <v>1036.6478188414512</v>
      </c>
      <c r="J31" s="106">
        <f>I31/I41</f>
        <v>13.954069441936346</v>
      </c>
      <c r="K31" s="181">
        <f t="shared" si="1"/>
        <v>45557.33</v>
      </c>
    </row>
    <row r="32" spans="2:11" ht="48" customHeight="1">
      <c r="B32" s="62" t="s">
        <v>53</v>
      </c>
      <c r="C32" s="79" t="s">
        <v>116</v>
      </c>
      <c r="D32" s="64">
        <v>30749.9</v>
      </c>
      <c r="E32" s="64">
        <f>D32*E5</f>
        <v>29549.943906811797</v>
      </c>
      <c r="F32" s="64">
        <f>E32/E41</f>
        <v>9.419029314373624</v>
      </c>
      <c r="G32" s="63">
        <f>D32*G5</f>
        <v>500.24834550868155</v>
      </c>
      <c r="H32" s="64">
        <f>G32/G41</f>
        <v>9.419098955162521</v>
      </c>
      <c r="I32" s="64">
        <f>D32*I5</f>
        <v>699.7077476795225</v>
      </c>
      <c r="J32" s="113">
        <f>I32/I41</f>
        <v>9.418599376491082</v>
      </c>
      <c r="K32" s="181">
        <f t="shared" si="1"/>
        <v>30749.9</v>
      </c>
    </row>
    <row r="33" spans="2:11" ht="33" customHeight="1">
      <c r="B33" s="62" t="s">
        <v>133</v>
      </c>
      <c r="C33" s="79" t="s">
        <v>143</v>
      </c>
      <c r="D33" s="64">
        <v>11806.33</v>
      </c>
      <c r="E33" s="64">
        <f>D33*E5</f>
        <v>11345.610530288206</v>
      </c>
      <c r="F33" s="64">
        <f>E33/E41</f>
        <v>3.6164074798672106</v>
      </c>
      <c r="G33" s="63">
        <f>D33*G5</f>
        <v>192.06882133046</v>
      </c>
      <c r="H33" s="64">
        <f>G33/G41</f>
        <v>3.616434218234984</v>
      </c>
      <c r="I33" s="64">
        <f>D33*I5</f>
        <v>268.65064838133384</v>
      </c>
      <c r="J33" s="113">
        <f>I33/I41</f>
        <v>3.616242406532963</v>
      </c>
      <c r="K33" s="181">
        <f t="shared" si="1"/>
        <v>11806.33</v>
      </c>
    </row>
    <row r="34" spans="2:11" ht="23.25" customHeight="1" thickBot="1">
      <c r="B34" s="86" t="s">
        <v>134</v>
      </c>
      <c r="C34" s="97" t="s">
        <v>141</v>
      </c>
      <c r="D34" s="87">
        <v>7440.48</v>
      </c>
      <c r="E34" s="87">
        <f>D34*E5</f>
        <v>7150.129484640764</v>
      </c>
      <c r="F34" s="87">
        <f>E34/E41</f>
        <v>2.27910006969163</v>
      </c>
      <c r="G34" s="100">
        <f>D34*G5</f>
        <v>121.04389964814307</v>
      </c>
      <c r="H34" s="87">
        <f>G34/G41</f>
        <v>2.279116920507307</v>
      </c>
      <c r="I34" s="87">
        <f>D34*I5</f>
        <v>169.30661571109283</v>
      </c>
      <c r="J34" s="114">
        <f>I34/I41</f>
        <v>2.278996038647097</v>
      </c>
      <c r="K34" s="181">
        <f>I34+G34+E34</f>
        <v>7440.48</v>
      </c>
    </row>
    <row r="35" spans="2:12" s="30" customFormat="1" ht="16.5" customHeight="1" thickBot="1">
      <c r="B35" s="88" t="s">
        <v>10</v>
      </c>
      <c r="C35" s="89" t="s">
        <v>22</v>
      </c>
      <c r="D35" s="90">
        <f aca="true" t="shared" si="6" ref="D35:J35">D36+D37+D38+D39</f>
        <v>695793.7914</v>
      </c>
      <c r="E35" s="91">
        <f t="shared" si="6"/>
        <v>668641.7681546251</v>
      </c>
      <c r="F35" s="92">
        <f t="shared" si="6"/>
        <v>213.12921726430872</v>
      </c>
      <c r="G35" s="90">
        <f t="shared" si="6"/>
        <v>11319.37641953511</v>
      </c>
      <c r="H35" s="101">
        <f t="shared" si="6"/>
        <v>213.13079306223145</v>
      </c>
      <c r="I35" s="101">
        <f t="shared" si="6"/>
        <v>15832.646825839744</v>
      </c>
      <c r="J35" s="115">
        <f t="shared" si="6"/>
        <v>213.1194888388712</v>
      </c>
      <c r="K35" s="181">
        <f>E35+G35+I35</f>
        <v>695793.7914</v>
      </c>
      <c r="L35" s="31"/>
    </row>
    <row r="36" spans="2:12" ht="15" customHeight="1">
      <c r="B36" s="50" t="s">
        <v>18</v>
      </c>
      <c r="C36" s="50" t="s">
        <v>28</v>
      </c>
      <c r="D36" s="57">
        <v>541147.87</v>
      </c>
      <c r="E36" s="57">
        <f>D36*E5</f>
        <v>520030.60835289484</v>
      </c>
      <c r="F36" s="57">
        <f>E36/E41</f>
        <v>165.75948705331876</v>
      </c>
      <c r="G36" s="51">
        <f>D36*G5</f>
        <v>8803.551447095668</v>
      </c>
      <c r="H36" s="57">
        <f>G36/G41</f>
        <v>165.760712617128</v>
      </c>
      <c r="I36" s="57">
        <f>D36*I5</f>
        <v>12313.710200009466</v>
      </c>
      <c r="J36" s="105">
        <f>I36/I41</f>
        <v>165.75192085084754</v>
      </c>
      <c r="K36" s="181">
        <f t="shared" si="1"/>
        <v>541147.87</v>
      </c>
      <c r="L36" s="29"/>
    </row>
    <row r="37" spans="2:11" ht="29.25" customHeight="1">
      <c r="B37" s="52" t="s">
        <v>19</v>
      </c>
      <c r="C37" s="52" t="s">
        <v>29</v>
      </c>
      <c r="D37" s="58">
        <f>D36*22%</f>
        <v>119052.53139999999</v>
      </c>
      <c r="E37" s="58">
        <f>E36*22%</f>
        <v>114406.73383763687</v>
      </c>
      <c r="F37" s="58">
        <f>E37/E41</f>
        <v>36.46708715173013</v>
      </c>
      <c r="G37" s="25">
        <f>G36*22%</f>
        <v>1936.781318361047</v>
      </c>
      <c r="H37" s="58">
        <f>G37/G41</f>
        <v>36.46735677576816</v>
      </c>
      <c r="I37" s="58">
        <f>D37*I5</f>
        <v>2709.016244002082</v>
      </c>
      <c r="J37" s="96">
        <f>I37/I41</f>
        <v>36.46542258718646</v>
      </c>
      <c r="K37" s="181">
        <f t="shared" si="1"/>
        <v>119052.53139999999</v>
      </c>
    </row>
    <row r="38" spans="2:11" ht="19.5" customHeight="1">
      <c r="B38" s="52" t="s">
        <v>129</v>
      </c>
      <c r="C38" s="52" t="s">
        <v>130</v>
      </c>
      <c r="D38" s="58">
        <v>10885.78</v>
      </c>
      <c r="E38" s="58">
        <f>D38*E5</f>
        <v>10460.983235129015</v>
      </c>
      <c r="F38" s="58">
        <f>E38/E41</f>
        <v>3.334432987743768</v>
      </c>
      <c r="G38" s="25">
        <f>D38*G5</f>
        <v>177.09304532930173</v>
      </c>
      <c r="H38" s="58">
        <f>G38/G41</f>
        <v>3.33445764129734</v>
      </c>
      <c r="I38" s="58">
        <f>D38*I5</f>
        <v>247.70371954168283</v>
      </c>
      <c r="J38" s="96">
        <f>I38/I41</f>
        <v>3.3342807853234997</v>
      </c>
      <c r="K38" s="181">
        <f>I38+G38+E38</f>
        <v>10885.779999999999</v>
      </c>
    </row>
    <row r="39" spans="2:11" ht="52.5" customHeight="1" thickBot="1">
      <c r="B39" s="70" t="s">
        <v>131</v>
      </c>
      <c r="C39" s="70" t="s">
        <v>135</v>
      </c>
      <c r="D39" s="74">
        <v>24707.61</v>
      </c>
      <c r="E39" s="74">
        <f>D39*E5</f>
        <v>23743.442728964394</v>
      </c>
      <c r="F39" s="74">
        <f>E39/E41</f>
        <v>7.568210071516034</v>
      </c>
      <c r="G39" s="71">
        <f>D39*G5</f>
        <v>401.95060874909365</v>
      </c>
      <c r="H39" s="73">
        <f>G39/G41</f>
        <v>7.568266028037915</v>
      </c>
      <c r="I39" s="73">
        <f>D39*I5</f>
        <v>562.216662286513</v>
      </c>
      <c r="J39" s="107">
        <f>I39/I41</f>
        <v>7.567864615513703</v>
      </c>
      <c r="K39" s="181">
        <f>E39+G39+I39</f>
        <v>24707.61</v>
      </c>
    </row>
    <row r="40" spans="2:13" s="30" customFormat="1" ht="19.5" customHeight="1" thickBot="1">
      <c r="B40" s="48" t="s">
        <v>40</v>
      </c>
      <c r="C40" s="32" t="s">
        <v>30</v>
      </c>
      <c r="D40" s="65">
        <f>D35+D22+D18+D17+D8</f>
        <v>6228969.0988</v>
      </c>
      <c r="E40" s="33">
        <f aca="true" t="shared" si="7" ref="E40:J40">E35+E22+E18+E17+E8</f>
        <v>5985921.730129897</v>
      </c>
      <c r="F40" s="34">
        <f t="shared" si="7"/>
        <v>1908.0094509635467</v>
      </c>
      <c r="G40" s="35">
        <f t="shared" si="7"/>
        <v>101341.44854279667</v>
      </c>
      <c r="H40" s="46">
        <f t="shared" si="7"/>
        <v>1908.1425069251866</v>
      </c>
      <c r="I40" s="33">
        <f t="shared" si="7"/>
        <v>141705.92012730593</v>
      </c>
      <c r="J40" s="34">
        <f t="shared" si="7"/>
        <v>1907.4696476955974</v>
      </c>
      <c r="K40" s="189">
        <f>E40+G40+I40</f>
        <v>6228969.0988</v>
      </c>
      <c r="L40" s="116"/>
      <c r="M40" s="31"/>
    </row>
    <row r="41" spans="2:11" s="29" customFormat="1" ht="18" customHeight="1" thickBot="1">
      <c r="B41" s="65"/>
      <c r="C41" s="94" t="s">
        <v>38</v>
      </c>
      <c r="D41" s="95">
        <f>E41+G41+I41</f>
        <v>3264.6600000000003</v>
      </c>
      <c r="E41" s="154">
        <v>3137.26</v>
      </c>
      <c r="F41" s="155"/>
      <c r="G41" s="156">
        <v>53.11</v>
      </c>
      <c r="H41" s="157"/>
      <c r="I41" s="154">
        <v>74.29</v>
      </c>
      <c r="J41" s="155"/>
      <c r="K41" s="199">
        <f>I41+G41+E41</f>
        <v>3264.6600000000003</v>
      </c>
    </row>
    <row r="42" spans="2:11" ht="14.25" customHeight="1">
      <c r="B42" s="158" t="s">
        <v>11</v>
      </c>
      <c r="C42" s="159"/>
      <c r="D42" s="93">
        <f>D40/D41</f>
        <v>1907.9993318752945</v>
      </c>
      <c r="E42" s="160">
        <f>E40/E41</f>
        <v>1908.0094509635467</v>
      </c>
      <c r="F42" s="161"/>
      <c r="G42" s="162">
        <f>G40/G41</f>
        <v>1908.1425069251868</v>
      </c>
      <c r="H42" s="163"/>
      <c r="I42" s="160">
        <f>I40/I41</f>
        <v>1907.4696476955971</v>
      </c>
      <c r="J42" s="161"/>
      <c r="K42" s="200"/>
    </row>
    <row r="43" spans="2:10" ht="0.75" customHeight="1">
      <c r="B43" s="141" t="s">
        <v>136</v>
      </c>
      <c r="C43" s="142"/>
      <c r="D43" s="23"/>
      <c r="E43" s="152">
        <v>0</v>
      </c>
      <c r="F43" s="153"/>
      <c r="G43" s="152"/>
      <c r="H43" s="153"/>
      <c r="I43" s="152"/>
      <c r="J43" s="153"/>
    </row>
    <row r="44" spans="2:10" ht="15.75" customHeight="1">
      <c r="B44" s="141" t="s">
        <v>139</v>
      </c>
      <c r="C44" s="142"/>
      <c r="D44" s="23"/>
      <c r="E44" s="152"/>
      <c r="F44" s="153"/>
      <c r="G44" s="152">
        <f>G42*4%</f>
        <v>76.32570027700747</v>
      </c>
      <c r="H44" s="153"/>
      <c r="I44" s="152">
        <f>I42*4%</f>
        <v>76.29878590782388</v>
      </c>
      <c r="J44" s="153"/>
    </row>
    <row r="45" spans="2:11" ht="20.25" customHeight="1">
      <c r="B45" s="141" t="s">
        <v>12</v>
      </c>
      <c r="C45" s="142"/>
      <c r="D45" s="58">
        <f>E45+G45+I45</f>
        <v>28103.31</v>
      </c>
      <c r="E45" s="143">
        <v>25572.96</v>
      </c>
      <c r="F45" s="144"/>
      <c r="G45" s="145">
        <v>1978.74</v>
      </c>
      <c r="H45" s="146"/>
      <c r="I45" s="147">
        <v>551.61</v>
      </c>
      <c r="J45" s="144"/>
      <c r="K45" s="181">
        <f>I45+G45+E45</f>
        <v>28103.309999999998</v>
      </c>
    </row>
    <row r="46" spans="2:11" ht="30" customHeight="1">
      <c r="B46" s="141" t="s">
        <v>117</v>
      </c>
      <c r="C46" s="142"/>
      <c r="D46" s="5"/>
      <c r="E46" s="148">
        <v>0.02</v>
      </c>
      <c r="F46" s="149"/>
      <c r="G46" s="150">
        <v>0.02</v>
      </c>
      <c r="H46" s="151"/>
      <c r="I46" s="148">
        <v>0.02</v>
      </c>
      <c r="J46" s="149"/>
      <c r="K46" s="181">
        <f>I46+G46+E46</f>
        <v>0.06</v>
      </c>
    </row>
    <row r="47" spans="2:10" ht="15.75" customHeight="1" thickBot="1">
      <c r="B47" s="128" t="s">
        <v>32</v>
      </c>
      <c r="C47" s="129"/>
      <c r="D47" s="24"/>
      <c r="E47" s="130">
        <f>(E42+E43)*20%</f>
        <v>381.60189019270933</v>
      </c>
      <c r="F47" s="131"/>
      <c r="G47" s="132">
        <f>(G42+G44)*20%</f>
        <v>396.89364144043884</v>
      </c>
      <c r="H47" s="133"/>
      <c r="I47" s="130">
        <f>(I42+I44)*20%</f>
        <v>396.75368672068424</v>
      </c>
      <c r="J47" s="131"/>
    </row>
    <row r="48" spans="2:11" s="30" customFormat="1" ht="27" customHeight="1" thickBot="1">
      <c r="B48" s="134" t="s">
        <v>48</v>
      </c>
      <c r="C48" s="135"/>
      <c r="D48" s="136"/>
      <c r="E48" s="137">
        <f>E42+E43+E47</f>
        <v>2289.611341156256</v>
      </c>
      <c r="F48" s="138"/>
      <c r="G48" s="139">
        <f>G47+G44+G42</f>
        <v>2381.361848642633</v>
      </c>
      <c r="H48" s="140"/>
      <c r="I48" s="137">
        <f>I47+I44+I42</f>
        <v>2380.5221203241053</v>
      </c>
      <c r="J48" s="138"/>
      <c r="K48" s="201"/>
    </row>
    <row r="49" spans="2:11" s="30" customFormat="1" ht="27" customHeight="1" thickBot="1">
      <c r="B49" s="119" t="s">
        <v>121</v>
      </c>
      <c r="C49" s="120"/>
      <c r="D49" s="121"/>
      <c r="E49" s="122">
        <f>E48*E46</f>
        <v>45.79222682312512</v>
      </c>
      <c r="F49" s="123"/>
      <c r="G49" s="124">
        <f>G48*G46</f>
        <v>47.627236972852664</v>
      </c>
      <c r="H49" s="125"/>
      <c r="I49" s="122">
        <f>I48*I46</f>
        <v>47.61044240648211</v>
      </c>
      <c r="J49" s="123"/>
      <c r="K49" s="201"/>
    </row>
    <row r="50" spans="2:11" s="30" customFormat="1" ht="41.25" customHeight="1">
      <c r="B50" s="3"/>
      <c r="C50" s="3"/>
      <c r="D50" s="3"/>
      <c r="E50" s="4"/>
      <c r="F50" s="3"/>
      <c r="G50" s="4"/>
      <c r="H50" s="3"/>
      <c r="I50" s="4"/>
      <c r="J50" s="3"/>
      <c r="K50" s="201"/>
    </row>
    <row r="51" spans="2:11" s="30" customFormat="1" ht="30" customHeight="1">
      <c r="B51" s="126" t="s">
        <v>140</v>
      </c>
      <c r="C51" s="126"/>
      <c r="D51" s="126"/>
      <c r="E51" s="126"/>
      <c r="F51" s="126"/>
      <c r="G51" s="126"/>
      <c r="H51" s="126"/>
      <c r="I51" s="126"/>
      <c r="J51" s="126"/>
      <c r="K51" s="201"/>
    </row>
    <row r="53" spans="2:3" ht="15">
      <c r="B53" s="127"/>
      <c r="C53" s="127"/>
    </row>
    <row r="58" spans="2:16" s="29" customFormat="1" ht="15">
      <c r="B58" s="28"/>
      <c r="C58" s="28"/>
      <c r="D58" s="28"/>
      <c r="E58" s="28"/>
      <c r="G58" s="28" t="s">
        <v>50</v>
      </c>
      <c r="I58" s="28"/>
      <c r="K58" s="181"/>
      <c r="L58" s="28"/>
      <c r="M58" s="28"/>
      <c r="N58" s="28"/>
      <c r="O58" s="28"/>
      <c r="P58" s="28"/>
    </row>
  </sheetData>
  <sheetProtection/>
  <mergeCells count="46">
    <mergeCell ref="B2:J2"/>
    <mergeCell ref="B3:J3"/>
    <mergeCell ref="B4:J4"/>
    <mergeCell ref="B6:B7"/>
    <mergeCell ref="C6:C7"/>
    <mergeCell ref="D6:D7"/>
    <mergeCell ref="E6:F6"/>
    <mergeCell ref="G6:H6"/>
    <mergeCell ref="I6:J6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E44:F44"/>
    <mergeCell ref="G44:H44"/>
    <mergeCell ref="I44:J44"/>
    <mergeCell ref="B45:C45"/>
    <mergeCell ref="E45:F45"/>
    <mergeCell ref="G45:H45"/>
    <mergeCell ref="I45:J45"/>
    <mergeCell ref="B46:C46"/>
    <mergeCell ref="E46:F46"/>
    <mergeCell ref="G46:H46"/>
    <mergeCell ref="I46:J46"/>
    <mergeCell ref="B47:C47"/>
    <mergeCell ref="E47:F47"/>
    <mergeCell ref="G47:H47"/>
    <mergeCell ref="I47:J47"/>
    <mergeCell ref="B48:D48"/>
    <mergeCell ref="E48:F48"/>
    <mergeCell ref="G48:H48"/>
    <mergeCell ref="I48:J48"/>
    <mergeCell ref="B49:D49"/>
    <mergeCell ref="E49:F49"/>
    <mergeCell ref="G49:H49"/>
    <mergeCell ref="I49:J49"/>
    <mergeCell ref="B51:J51"/>
    <mergeCell ref="B53:C53"/>
  </mergeCells>
  <printOptions/>
  <pageMargins left="0.4330708661417323" right="0.2362204724409449" top="0.11811023622047245" bottom="0.15748031496062992" header="0" footer="0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P58"/>
  <sheetViews>
    <sheetView zoomScale="90" zoomScaleNormal="90" zoomScalePageLayoutView="0" workbookViewId="0" topLeftCell="A35">
      <selection activeCell="C52" sqref="C52"/>
    </sheetView>
  </sheetViews>
  <sheetFormatPr defaultColWidth="9.140625" defaultRowHeight="12.75"/>
  <cols>
    <col min="1" max="1" width="3.7109375" style="28" customWidth="1"/>
    <col min="2" max="2" width="6.7109375" style="28" customWidth="1"/>
    <col min="3" max="3" width="90.28125" style="28" customWidth="1"/>
    <col min="4" max="4" width="12.57421875" style="28" customWidth="1"/>
    <col min="5" max="5" width="11.57421875" style="28" customWidth="1"/>
    <col min="6" max="6" width="8.7109375" style="29" customWidth="1"/>
    <col min="7" max="7" width="10.8515625" style="28" hidden="1" customWidth="1"/>
    <col min="8" max="8" width="9.7109375" style="29" hidden="1" customWidth="1"/>
    <col min="9" max="9" width="11.00390625" style="28" hidden="1" customWidth="1"/>
    <col min="10" max="10" width="10.00390625" style="29" hidden="1" customWidth="1"/>
    <col min="11" max="11" width="18.140625" style="181" customWidth="1"/>
    <col min="12" max="12" width="14.7109375" style="28" customWidth="1"/>
    <col min="13" max="13" width="15.7109375" style="28" customWidth="1"/>
    <col min="14" max="16384" width="9.140625" style="28" customWidth="1"/>
  </cols>
  <sheetData>
    <row r="1" ht="43.5" customHeight="1" hidden="1"/>
    <row r="2" spans="2:12" s="6" customFormat="1" ht="18" customHeight="1">
      <c r="B2" s="164" t="s">
        <v>23</v>
      </c>
      <c r="C2" s="164"/>
      <c r="D2" s="164"/>
      <c r="E2" s="164"/>
      <c r="F2" s="164"/>
      <c r="G2" s="164"/>
      <c r="H2" s="164"/>
      <c r="I2" s="164"/>
      <c r="J2" s="164"/>
      <c r="K2" s="183"/>
      <c r="L2" s="7"/>
    </row>
    <row r="3" spans="2:12" s="27" customFormat="1" ht="20.25" customHeight="1">
      <c r="B3" s="165" t="s">
        <v>24</v>
      </c>
      <c r="C3" s="165"/>
      <c r="D3" s="165"/>
      <c r="E3" s="165"/>
      <c r="F3" s="165"/>
      <c r="G3" s="165"/>
      <c r="H3" s="165"/>
      <c r="I3" s="165"/>
      <c r="J3" s="165"/>
      <c r="K3" s="186"/>
      <c r="L3" s="75"/>
    </row>
    <row r="4" spans="2:10" ht="29.25" customHeight="1">
      <c r="B4" s="166" t="s">
        <v>144</v>
      </c>
      <c r="C4" s="166"/>
      <c r="D4" s="166"/>
      <c r="E4" s="166"/>
      <c r="F4" s="166"/>
      <c r="G4" s="166"/>
      <c r="H4" s="166"/>
      <c r="I4" s="166"/>
      <c r="J4" s="166"/>
    </row>
    <row r="5" spans="5:10" ht="16.5" customHeight="1" thickBot="1">
      <c r="E5" s="117">
        <f>E10/D10</f>
        <v>0.9609769107155404</v>
      </c>
      <c r="F5" s="118"/>
      <c r="G5" s="117">
        <f>G10/D10</f>
        <v>0.016268291783345035</v>
      </c>
      <c r="H5" s="118"/>
      <c r="I5" s="117">
        <f>I10/D10</f>
        <v>0.022754797501114556</v>
      </c>
      <c r="J5" s="76"/>
    </row>
    <row r="6" spans="2:11" ht="48.75" customHeight="1" thickBot="1">
      <c r="B6" s="167" t="s">
        <v>0</v>
      </c>
      <c r="C6" s="169" t="s">
        <v>1</v>
      </c>
      <c r="D6" s="169" t="s">
        <v>41</v>
      </c>
      <c r="E6" s="171" t="s">
        <v>57</v>
      </c>
      <c r="F6" s="172"/>
      <c r="G6" s="171" t="s">
        <v>39</v>
      </c>
      <c r="H6" s="172"/>
      <c r="I6" s="171" t="s">
        <v>122</v>
      </c>
      <c r="J6" s="172"/>
      <c r="K6" s="181" t="s">
        <v>52</v>
      </c>
    </row>
    <row r="7" spans="2:10" ht="44.25" customHeight="1" thickBot="1">
      <c r="B7" s="168"/>
      <c r="C7" s="170"/>
      <c r="D7" s="170"/>
      <c r="E7" s="68" t="s">
        <v>125</v>
      </c>
      <c r="F7" s="69" t="s">
        <v>120</v>
      </c>
      <c r="G7" s="98" t="s">
        <v>124</v>
      </c>
      <c r="H7" s="102" t="s">
        <v>123</v>
      </c>
      <c r="I7" s="108" t="s">
        <v>126</v>
      </c>
      <c r="J7" s="103" t="s">
        <v>120</v>
      </c>
    </row>
    <row r="8" spans="2:16" s="30" customFormat="1" ht="19.5" customHeight="1" thickBot="1">
      <c r="B8" s="48" t="s">
        <v>2</v>
      </c>
      <c r="C8" s="32" t="s">
        <v>3</v>
      </c>
      <c r="D8" s="49">
        <f aca="true" t="shared" si="0" ref="D8:J8">D9+D11+D13+D14+D15+D16</f>
        <v>3624051.1130000004</v>
      </c>
      <c r="E8" s="33">
        <f t="shared" si="0"/>
        <v>3482655.6914684647</v>
      </c>
      <c r="F8" s="34">
        <f t="shared" si="0"/>
        <v>1110.0946977516892</v>
      </c>
      <c r="G8" s="49">
        <f t="shared" si="0"/>
        <v>58963.88267811883</v>
      </c>
      <c r="H8" s="65">
        <f t="shared" si="0"/>
        <v>1110.221854229313</v>
      </c>
      <c r="I8" s="65">
        <f t="shared" si="0"/>
        <v>82431.53885341574</v>
      </c>
      <c r="J8" s="67">
        <f t="shared" si="0"/>
        <v>1109.5913158354522</v>
      </c>
      <c r="K8" s="189">
        <f>E8+G8+I8</f>
        <v>3624051.1129999994</v>
      </c>
      <c r="L8" s="36">
        <f>E8/E41</f>
        <v>1110.0946977516892</v>
      </c>
      <c r="N8" s="30">
        <f>G8/G41</f>
        <v>1110.2218542293133</v>
      </c>
      <c r="P8" s="30">
        <f>I8/I41</f>
        <v>1109.591315835452</v>
      </c>
    </row>
    <row r="9" spans="2:12" ht="14.25" customHeight="1">
      <c r="B9" s="50" t="s">
        <v>4</v>
      </c>
      <c r="C9" s="47" t="s">
        <v>51</v>
      </c>
      <c r="D9" s="51">
        <v>3393806.013</v>
      </c>
      <c r="E9" s="37">
        <f>D9*E5</f>
        <v>3261369.2179405647</v>
      </c>
      <c r="F9" s="38">
        <f>E9/E41</f>
        <v>1039.559748933963</v>
      </c>
      <c r="G9" s="56">
        <f>D9*G5</f>
        <v>55211.42647555487</v>
      </c>
      <c r="H9" s="23">
        <f>G9/G41</f>
        <v>1039.5674350509296</v>
      </c>
      <c r="I9" s="23">
        <f>D9*I5</f>
        <v>77225.36858387996</v>
      </c>
      <c r="J9" s="111">
        <f>I9/I41</f>
        <v>1039.5122975350646</v>
      </c>
      <c r="K9" s="192">
        <f aca="true" t="shared" si="1" ref="K9:K37">E9+G9+I9</f>
        <v>3393806.0129999993</v>
      </c>
      <c r="L9" s="39"/>
    </row>
    <row r="10" spans="2:12" ht="18" customHeight="1" hidden="1">
      <c r="B10" s="52"/>
      <c r="C10" s="80" t="s">
        <v>37</v>
      </c>
      <c r="D10" s="53">
        <v>436788.33</v>
      </c>
      <c r="E10" s="41">
        <v>419743.5</v>
      </c>
      <c r="F10" s="42">
        <f>E10/E41</f>
        <v>133.79302321133727</v>
      </c>
      <c r="G10" s="53">
        <v>7105.8</v>
      </c>
      <c r="H10" s="58">
        <f>G10/G41</f>
        <v>133.79401242703824</v>
      </c>
      <c r="I10" s="72">
        <v>9939.03</v>
      </c>
      <c r="J10" s="96">
        <f>I10/I41</f>
        <v>133.7869161394535</v>
      </c>
      <c r="K10" s="192">
        <f t="shared" si="1"/>
        <v>436788.33</v>
      </c>
      <c r="L10" s="39"/>
    </row>
    <row r="11" spans="2:13" ht="19.5" customHeight="1">
      <c r="B11" s="52" t="s">
        <v>5</v>
      </c>
      <c r="C11" s="21" t="s">
        <v>49</v>
      </c>
      <c r="D11" s="25">
        <f>M15</f>
        <v>213248.64</v>
      </c>
      <c r="E11" s="43">
        <f>M18</f>
        <v>204953.267904</v>
      </c>
      <c r="F11" s="42">
        <f>E11/E41</f>
        <v>65.32874798518452</v>
      </c>
      <c r="G11" s="25">
        <f>M16</f>
        <v>3475.952832</v>
      </c>
      <c r="H11" s="58">
        <f>G11/G41</f>
        <v>65.448179853135</v>
      </c>
      <c r="I11" s="58">
        <f>M17</f>
        <v>4819.419264</v>
      </c>
      <c r="J11" s="96">
        <f>I11/I41</f>
        <v>64.87305510835913</v>
      </c>
      <c r="K11" s="181">
        <f t="shared" si="1"/>
        <v>213248.64</v>
      </c>
      <c r="M11" s="29">
        <v>115896</v>
      </c>
    </row>
    <row r="12" spans="2:13" ht="15" customHeight="1" hidden="1">
      <c r="B12" s="52"/>
      <c r="C12" s="80" t="s">
        <v>34</v>
      </c>
      <c r="D12" s="25">
        <v>115896</v>
      </c>
      <c r="E12" s="43">
        <f>D12*E5</f>
        <v>111373.38004428826</v>
      </c>
      <c r="F12" s="42">
        <f>E12/E41</f>
        <v>35.500207201280176</v>
      </c>
      <c r="G12" s="25">
        <f>D12*G5</f>
        <v>1885.4299445225563</v>
      </c>
      <c r="H12" s="58">
        <f>G12/G41</f>
        <v>35.500469676568564</v>
      </c>
      <c r="I12" s="58">
        <f>D12*I5</f>
        <v>2637.1900111891728</v>
      </c>
      <c r="J12" s="96">
        <f>I12/I41</f>
        <v>35.49858677061748</v>
      </c>
      <c r="K12" s="181">
        <f t="shared" si="1"/>
        <v>115896</v>
      </c>
      <c r="M12" s="29"/>
    </row>
    <row r="13" spans="2:13" ht="0.75" customHeight="1">
      <c r="B13" s="52" t="s">
        <v>6</v>
      </c>
      <c r="C13" s="21" t="s">
        <v>31</v>
      </c>
      <c r="D13" s="25"/>
      <c r="E13" s="43">
        <f>D13*E5</f>
        <v>0</v>
      </c>
      <c r="F13" s="42">
        <f>E13/E41</f>
        <v>0</v>
      </c>
      <c r="G13" s="25">
        <f>D13*G5</f>
        <v>0</v>
      </c>
      <c r="H13" s="58">
        <f>G13/G41</f>
        <v>0</v>
      </c>
      <c r="I13" s="58">
        <f>D13*I5</f>
        <v>0</v>
      </c>
      <c r="J13" s="96">
        <f>I13/I41</f>
        <v>0</v>
      </c>
      <c r="K13" s="181">
        <f t="shared" si="1"/>
        <v>0</v>
      </c>
      <c r="M13" s="29"/>
    </row>
    <row r="14" spans="2:13" ht="16.5" customHeight="1">
      <c r="B14" s="52" t="s">
        <v>137</v>
      </c>
      <c r="C14" s="21" t="s">
        <v>54</v>
      </c>
      <c r="D14" s="25">
        <v>7403.2</v>
      </c>
      <c r="E14" s="43">
        <f>D14*E5</f>
        <v>7114.304265409288</v>
      </c>
      <c r="F14" s="42">
        <f>E14/E41</f>
        <v>2.267680799617911</v>
      </c>
      <c r="G14" s="25">
        <f>D14*G5</f>
        <v>120.43741773045997</v>
      </c>
      <c r="H14" s="58">
        <f>G14/G41</f>
        <v>2.2676975660037653</v>
      </c>
      <c r="I14" s="58">
        <f>D14*I5</f>
        <v>168.45831686025127</v>
      </c>
      <c r="J14" s="96">
        <f>I14/I41</f>
        <v>2.2675772898135853</v>
      </c>
      <c r="K14" s="181">
        <f t="shared" si="1"/>
        <v>7403.199999999999</v>
      </c>
      <c r="M14" s="29">
        <v>1.84</v>
      </c>
    </row>
    <row r="15" spans="2:13" ht="24.75" customHeight="1">
      <c r="B15" s="52" t="s">
        <v>44</v>
      </c>
      <c r="C15" s="21" t="s">
        <v>132</v>
      </c>
      <c r="D15" s="25">
        <v>8351.6</v>
      </c>
      <c r="E15" s="43">
        <f>D15*E5</f>
        <v>8025.694767531907</v>
      </c>
      <c r="F15" s="42">
        <f>E15/E41</f>
        <v>2.5581860500984637</v>
      </c>
      <c r="G15" s="25">
        <f>D15*G5</f>
        <v>135.8662656577844</v>
      </c>
      <c r="H15" s="58">
        <f>G15/G41</f>
        <v>2.558204964371764</v>
      </c>
      <c r="I15" s="58">
        <f>D15*I5</f>
        <v>190.03896681030832</v>
      </c>
      <c r="J15" s="96">
        <f>I15/I41</f>
        <v>2.558069279987997</v>
      </c>
      <c r="K15" s="181">
        <f t="shared" si="1"/>
        <v>8351.6</v>
      </c>
      <c r="M15" s="29">
        <f>M11*M14</f>
        <v>213248.64</v>
      </c>
    </row>
    <row r="16" spans="2:13" ht="22.5" customHeight="1" thickBot="1">
      <c r="B16" s="54" t="s">
        <v>55</v>
      </c>
      <c r="C16" s="22" t="s">
        <v>119</v>
      </c>
      <c r="D16" s="25">
        <v>1241.66</v>
      </c>
      <c r="E16" s="43">
        <f>D16*E5</f>
        <v>1193.2065909590578</v>
      </c>
      <c r="F16" s="42">
        <f>E16/E41</f>
        <v>0.3803339828254776</v>
      </c>
      <c r="G16" s="25">
        <f>D16*G5</f>
        <v>20.1996871757082</v>
      </c>
      <c r="H16" s="58">
        <f>G16/G41</f>
        <v>0.38033679487305966</v>
      </c>
      <c r="I16" s="58">
        <f>D16*I5</f>
        <v>28.253721865233903</v>
      </c>
      <c r="J16" s="96">
        <f>I16/I41</f>
        <v>0.38031662222686635</v>
      </c>
      <c r="K16" s="181">
        <f t="shared" si="1"/>
        <v>1241.66</v>
      </c>
      <c r="L16" s="109">
        <v>0.0163</v>
      </c>
      <c r="M16" s="29">
        <f>M15*L16</f>
        <v>3475.952832</v>
      </c>
    </row>
    <row r="17" spans="2:13" s="30" customFormat="1" ht="19.5" customHeight="1" thickBot="1">
      <c r="B17" s="26" t="s">
        <v>118</v>
      </c>
      <c r="C17" s="48" t="s">
        <v>25</v>
      </c>
      <c r="D17" s="49">
        <v>600281.42</v>
      </c>
      <c r="E17" s="44">
        <f>D17*E5</f>
        <v>576856.5845515379</v>
      </c>
      <c r="F17" s="34">
        <f>E17/E41</f>
        <v>183.8727375326042</v>
      </c>
      <c r="G17" s="99">
        <f>D17*G5</f>
        <v>9765.55329268069</v>
      </c>
      <c r="H17" s="65">
        <f>G17/G41</f>
        <v>183.87409701903013</v>
      </c>
      <c r="I17" s="112">
        <f>D17*I5</f>
        <v>13659.282155781499</v>
      </c>
      <c r="J17" s="67">
        <f>I17/I41</f>
        <v>183.86434453871985</v>
      </c>
      <c r="K17" s="181">
        <f>E17+G17+I17</f>
        <v>600281.42</v>
      </c>
      <c r="L17" s="110">
        <v>0.0226</v>
      </c>
      <c r="M17" s="30">
        <f>M15*L17</f>
        <v>4819.419264</v>
      </c>
    </row>
    <row r="18" spans="2:13" s="30" customFormat="1" ht="19.5" customHeight="1" thickBot="1">
      <c r="B18" s="48" t="s">
        <v>7</v>
      </c>
      <c r="C18" s="32" t="s">
        <v>27</v>
      </c>
      <c r="D18" s="49">
        <f aca="true" t="shared" si="2" ref="D18:J18">D19+D20+D21</f>
        <v>1043738.5324</v>
      </c>
      <c r="E18" s="33">
        <f t="shared" si="2"/>
        <v>1003008.630460524</v>
      </c>
      <c r="F18" s="34">
        <f t="shared" si="2"/>
        <v>319.70848143300964</v>
      </c>
      <c r="G18" s="49">
        <f t="shared" si="2"/>
        <v>16979.842990603524</v>
      </c>
      <c r="H18" s="65">
        <f t="shared" si="2"/>
        <v>319.7108452382513</v>
      </c>
      <c r="I18" s="65">
        <f t="shared" si="2"/>
        <v>23750.058948872495</v>
      </c>
      <c r="J18" s="67">
        <f t="shared" si="2"/>
        <v>319.6938881258917</v>
      </c>
      <c r="K18" s="181">
        <f t="shared" si="1"/>
        <v>1043738.5324</v>
      </c>
      <c r="L18" s="110">
        <v>0.9611</v>
      </c>
      <c r="M18" s="30">
        <f>M15*L18</f>
        <v>204953.267904</v>
      </c>
    </row>
    <row r="19" spans="2:13" ht="36" customHeight="1">
      <c r="B19" s="55" t="s">
        <v>8</v>
      </c>
      <c r="C19" s="45" t="s">
        <v>26</v>
      </c>
      <c r="D19" s="56">
        <f>D17*22%</f>
        <v>132061.9124</v>
      </c>
      <c r="E19" s="37">
        <f>E17*22%</f>
        <v>126908.44860133833</v>
      </c>
      <c r="F19" s="38">
        <f>E19/E41</f>
        <v>40.45200225717292</v>
      </c>
      <c r="G19" s="56">
        <f>G17*22%</f>
        <v>2148.421724389752</v>
      </c>
      <c r="H19" s="23">
        <f>G19/G41</f>
        <v>40.45230134418663</v>
      </c>
      <c r="I19" s="23">
        <f>I17*22%</f>
        <v>3005.04207427193</v>
      </c>
      <c r="J19" s="111">
        <f>I19/I41</f>
        <v>40.45015579851837</v>
      </c>
      <c r="K19" s="181">
        <f t="shared" si="1"/>
        <v>132061.91240000003</v>
      </c>
      <c r="M19" s="29"/>
    </row>
    <row r="20" spans="2:13" ht="20.25" customHeight="1">
      <c r="B20" s="52" t="s">
        <v>9</v>
      </c>
      <c r="C20" s="40" t="s">
        <v>33</v>
      </c>
      <c r="D20" s="25">
        <v>530706.12</v>
      </c>
      <c r="E20" s="43">
        <f>D20*E5</f>
        <v>509996.32769543084</v>
      </c>
      <c r="F20" s="42">
        <f>E20/E41</f>
        <v>162.56106529118748</v>
      </c>
      <c r="G20" s="25">
        <f>D20*G5</f>
        <v>8633.682011366924</v>
      </c>
      <c r="H20" s="58">
        <f>G20/G41</f>
        <v>162.5622672070594</v>
      </c>
      <c r="I20" s="58">
        <f>D20*I5</f>
        <v>12076.110293202202</v>
      </c>
      <c r="J20" s="96">
        <f>I20/I41</f>
        <v>162.55364508281332</v>
      </c>
      <c r="K20" s="181">
        <f t="shared" si="1"/>
        <v>530706.12</v>
      </c>
      <c r="M20" s="29"/>
    </row>
    <row r="21" spans="2:13" ht="21" customHeight="1" thickBot="1">
      <c r="B21" s="81" t="s">
        <v>127</v>
      </c>
      <c r="C21" s="82" t="s">
        <v>128</v>
      </c>
      <c r="D21" s="83">
        <v>380970.5</v>
      </c>
      <c r="E21" s="84">
        <f>D21*E5</f>
        <v>366103.8541637548</v>
      </c>
      <c r="F21" s="85">
        <f>E21/E41</f>
        <v>116.69541388464927</v>
      </c>
      <c r="G21" s="83">
        <f>D21*G5</f>
        <v>6197.73925484685</v>
      </c>
      <c r="H21" s="66">
        <f>G21/G41</f>
        <v>116.69627668700527</v>
      </c>
      <c r="I21" s="66">
        <f>D21*I5</f>
        <v>8668.906581398363</v>
      </c>
      <c r="J21" s="104">
        <f>I21/I41</f>
        <v>116.69008724456</v>
      </c>
      <c r="M21" s="29"/>
    </row>
    <row r="22" spans="2:13" s="30" customFormat="1" ht="19.5" customHeight="1" thickBot="1">
      <c r="B22" s="48" t="s">
        <v>14</v>
      </c>
      <c r="C22" s="32" t="s">
        <v>20</v>
      </c>
      <c r="D22" s="49">
        <f aca="true" t="shared" si="3" ref="D22:J22">D23+D26+D27+D33+D34</f>
        <v>265104.242</v>
      </c>
      <c r="E22" s="33">
        <f t="shared" si="3"/>
        <v>254759.055494745</v>
      </c>
      <c r="F22" s="34">
        <f t="shared" si="3"/>
        <v>81.20431698193488</v>
      </c>
      <c r="G22" s="49">
        <f t="shared" si="3"/>
        <v>4312.793161858514</v>
      </c>
      <c r="H22" s="65">
        <f t="shared" si="3"/>
        <v>81.20491737636065</v>
      </c>
      <c r="I22" s="65">
        <f t="shared" si="3"/>
        <v>6032.393343396468</v>
      </c>
      <c r="J22" s="67">
        <f t="shared" si="3"/>
        <v>81.20061035666264</v>
      </c>
      <c r="K22" s="181">
        <f>E22+G22+I22</f>
        <v>265104.24199999997</v>
      </c>
      <c r="L22" s="31"/>
      <c r="M22" s="31"/>
    </row>
    <row r="23" spans="2:13" ht="29.25" customHeight="1">
      <c r="B23" s="50" t="s">
        <v>15</v>
      </c>
      <c r="C23" s="50" t="s">
        <v>142</v>
      </c>
      <c r="D23" s="57">
        <f>D24+D25</f>
        <v>58959.062</v>
      </c>
      <c r="E23" s="57">
        <f aca="true" t="shared" si="4" ref="E23:J23">E24+E25</f>
        <v>56658.29725944601</v>
      </c>
      <c r="F23" s="57">
        <f t="shared" si="4"/>
        <v>18.059802904268697</v>
      </c>
      <c r="G23" s="51">
        <f t="shared" si="4"/>
        <v>959.1632238883304</v>
      </c>
      <c r="H23" s="57">
        <f t="shared" si="4"/>
        <v>18.059936431714</v>
      </c>
      <c r="I23" s="57">
        <f>I24+I25</f>
        <v>1341.6015166656582</v>
      </c>
      <c r="J23" s="105">
        <f t="shared" si="4"/>
        <v>18.05897855250583</v>
      </c>
      <c r="K23" s="181">
        <f>E23+G23+I23</f>
        <v>58959.062</v>
      </c>
      <c r="M23" s="29"/>
    </row>
    <row r="24" spans="2:13" ht="15" customHeight="1">
      <c r="B24" s="52" t="s">
        <v>42</v>
      </c>
      <c r="C24" s="59" t="s">
        <v>28</v>
      </c>
      <c r="D24" s="58">
        <v>48327.1</v>
      </c>
      <c r="E24" s="58">
        <f>D24*E5</f>
        <v>46441.22726184099</v>
      </c>
      <c r="F24" s="58">
        <f>E24/E41</f>
        <v>14.803117134646472</v>
      </c>
      <c r="G24" s="25">
        <f>D24*G5</f>
        <v>786.1993638428938</v>
      </c>
      <c r="H24" s="58">
        <f>G24/G41</f>
        <v>14.80322658337213</v>
      </c>
      <c r="I24" s="58">
        <f>D24*I5</f>
        <v>1099.6733743161133</v>
      </c>
      <c r="J24" s="96">
        <f>I24/I41</f>
        <v>14.802441436480189</v>
      </c>
      <c r="K24" s="181">
        <f t="shared" si="1"/>
        <v>48327.1</v>
      </c>
      <c r="M24" s="29"/>
    </row>
    <row r="25" spans="2:12" ht="30" customHeight="1">
      <c r="B25" s="52" t="s">
        <v>43</v>
      </c>
      <c r="C25" s="59" t="s">
        <v>29</v>
      </c>
      <c r="D25" s="58">
        <f>D24*22%</f>
        <v>10631.962</v>
      </c>
      <c r="E25" s="58">
        <f>D25*E5</f>
        <v>10217.069997605018</v>
      </c>
      <c r="F25" s="58">
        <f>E25/E41</f>
        <v>3.256685769622224</v>
      </c>
      <c r="G25" s="25">
        <f>D25*G5</f>
        <v>172.96386004543663</v>
      </c>
      <c r="H25" s="58">
        <f>G25/G41</f>
        <v>3.2567098483418686</v>
      </c>
      <c r="I25" s="58">
        <f>D25*I5</f>
        <v>241.9281423495449</v>
      </c>
      <c r="J25" s="96">
        <f>I25/I41</f>
        <v>3.2565371160256413</v>
      </c>
      <c r="K25" s="181">
        <f t="shared" si="1"/>
        <v>10631.962</v>
      </c>
      <c r="L25" s="29"/>
    </row>
    <row r="26" spans="2:11" ht="15" customHeight="1">
      <c r="B26" s="52" t="s">
        <v>16</v>
      </c>
      <c r="C26" s="52" t="s">
        <v>21</v>
      </c>
      <c r="D26" s="58">
        <v>7199.45</v>
      </c>
      <c r="E26" s="58">
        <f>D26*E5</f>
        <v>6918.505219850997</v>
      </c>
      <c r="F26" s="58">
        <f>E26/E41</f>
        <v>2.2052699552638275</v>
      </c>
      <c r="G26" s="25">
        <f>D26*G5</f>
        <v>117.12275327960342</v>
      </c>
      <c r="H26" s="58">
        <f>G26/G41</f>
        <v>2.2052862602071817</v>
      </c>
      <c r="I26" s="58">
        <f>D26*I5</f>
        <v>163.8220268693992</v>
      </c>
      <c r="J26" s="96">
        <f>I26/I41</f>
        <v>2.2051692942441674</v>
      </c>
      <c r="K26" s="181">
        <f t="shared" si="1"/>
        <v>7199.45</v>
      </c>
    </row>
    <row r="27" spans="2:13" ht="18" customHeight="1">
      <c r="B27" s="52" t="s">
        <v>17</v>
      </c>
      <c r="C27" s="52" t="s">
        <v>35</v>
      </c>
      <c r="D27" s="58">
        <f aca="true" t="shared" si="5" ref="D27:J27">D28+D29+D30+D31+D32</f>
        <v>179698.92</v>
      </c>
      <c r="E27" s="58">
        <f t="shared" si="5"/>
        <v>172686.51300051904</v>
      </c>
      <c r="F27" s="58">
        <f t="shared" si="5"/>
        <v>55.043736572843514</v>
      </c>
      <c r="G27" s="25">
        <f t="shared" si="5"/>
        <v>2923.394463711977</v>
      </c>
      <c r="H27" s="58">
        <f t="shared" si="5"/>
        <v>55.04414354569718</v>
      </c>
      <c r="I27" s="58">
        <f t="shared" si="5"/>
        <v>4089.0125357689844</v>
      </c>
      <c r="J27" s="96">
        <f t="shared" si="5"/>
        <v>55.04122406473259</v>
      </c>
      <c r="K27" s="181">
        <f>E27+G27+I27</f>
        <v>179698.92</v>
      </c>
      <c r="M27" s="29"/>
    </row>
    <row r="28" spans="2:11" ht="23.25" customHeight="1">
      <c r="B28" s="59" t="s">
        <v>45</v>
      </c>
      <c r="C28" s="77" t="s">
        <v>36</v>
      </c>
      <c r="D28" s="61">
        <v>44166.69</v>
      </c>
      <c r="E28" s="61">
        <f>D28*E5</f>
        <v>42443.169312730955</v>
      </c>
      <c r="F28" s="61">
        <f>E28/E41</f>
        <v>13.52873823423336</v>
      </c>
      <c r="G28" s="60">
        <f>D28*G5</f>
        <v>718.5166000245474</v>
      </c>
      <c r="H28" s="61">
        <f>G28/G41</f>
        <v>13.52883826067685</v>
      </c>
      <c r="I28" s="61">
        <f>D28*I5</f>
        <v>1005.0040872445013</v>
      </c>
      <c r="J28" s="106">
        <f>I28/I41</f>
        <v>13.528120705942943</v>
      </c>
      <c r="K28" s="181">
        <f t="shared" si="1"/>
        <v>44166.69</v>
      </c>
    </row>
    <row r="29" spans="2:11" ht="24" customHeight="1">
      <c r="B29" s="59" t="s">
        <v>46</v>
      </c>
      <c r="C29" s="77" t="s">
        <v>58</v>
      </c>
      <c r="D29" s="61">
        <v>59225</v>
      </c>
      <c r="E29" s="61">
        <f>D29*E5</f>
        <v>56913.85753712788</v>
      </c>
      <c r="F29" s="61">
        <f>E29/E41</f>
        <v>18.141262610407768</v>
      </c>
      <c r="G29" s="60">
        <f>D29*G5</f>
        <v>963.4895808686097</v>
      </c>
      <c r="H29" s="61">
        <f>G29/G41</f>
        <v>18.14139674013575</v>
      </c>
      <c r="I29" s="61">
        <f>D29*I5</f>
        <v>1347.6528820035096</v>
      </c>
      <c r="J29" s="106">
        <f>I29/I41</f>
        <v>18.14043454036222</v>
      </c>
      <c r="K29" s="181">
        <f t="shared" si="1"/>
        <v>59225</v>
      </c>
    </row>
    <row r="30" spans="2:11" ht="30.75" customHeight="1" hidden="1">
      <c r="B30" s="59" t="s">
        <v>47</v>
      </c>
      <c r="C30" s="78" t="s">
        <v>56</v>
      </c>
      <c r="D30" s="61"/>
      <c r="E30" s="61">
        <f>D30*E5</f>
        <v>0</v>
      </c>
      <c r="F30" s="61">
        <f>E30/E41</f>
        <v>0</v>
      </c>
      <c r="G30" s="60">
        <f>D30*G5</f>
        <v>0</v>
      </c>
      <c r="H30" s="61">
        <f>G30/G41</f>
        <v>0</v>
      </c>
      <c r="I30" s="61">
        <f>D30*I5</f>
        <v>0</v>
      </c>
      <c r="J30" s="106">
        <f>I30/I41</f>
        <v>0</v>
      </c>
      <c r="K30" s="181">
        <f t="shared" si="1"/>
        <v>0</v>
      </c>
    </row>
    <row r="31" spans="2:11" ht="57.75" customHeight="1">
      <c r="B31" s="59" t="s">
        <v>47</v>
      </c>
      <c r="C31" s="77" t="s">
        <v>138</v>
      </c>
      <c r="D31" s="61">
        <v>45557.33</v>
      </c>
      <c r="E31" s="61">
        <f>D31*E5</f>
        <v>43779.54224384841</v>
      </c>
      <c r="F31" s="61">
        <f>E31/E41</f>
        <v>13.954706413828758</v>
      </c>
      <c r="G31" s="60">
        <f>D31*G5</f>
        <v>741.1399373101383</v>
      </c>
      <c r="H31" s="61">
        <f>G31/G41</f>
        <v>13.954809589722053</v>
      </c>
      <c r="I31" s="61">
        <f>D31*I5</f>
        <v>1036.6478188414512</v>
      </c>
      <c r="J31" s="106">
        <f>I31/I41</f>
        <v>13.954069441936346</v>
      </c>
      <c r="K31" s="181">
        <f t="shared" si="1"/>
        <v>45557.33</v>
      </c>
    </row>
    <row r="32" spans="2:11" ht="48" customHeight="1">
      <c r="B32" s="62" t="s">
        <v>53</v>
      </c>
      <c r="C32" s="79" t="s">
        <v>116</v>
      </c>
      <c r="D32" s="64">
        <v>30749.9</v>
      </c>
      <c r="E32" s="64">
        <f>D32*E5</f>
        <v>29549.943906811797</v>
      </c>
      <c r="F32" s="64">
        <f>E32/E41</f>
        <v>9.419029314373624</v>
      </c>
      <c r="G32" s="63">
        <f>D32*G5</f>
        <v>500.24834550868155</v>
      </c>
      <c r="H32" s="64">
        <f>G32/G41</f>
        <v>9.419098955162521</v>
      </c>
      <c r="I32" s="64">
        <f>D32*I5</f>
        <v>699.7077476795225</v>
      </c>
      <c r="J32" s="113">
        <f>I32/I41</f>
        <v>9.418599376491082</v>
      </c>
      <c r="K32" s="181">
        <f t="shared" si="1"/>
        <v>30749.9</v>
      </c>
    </row>
    <row r="33" spans="2:11" ht="33" customHeight="1">
      <c r="B33" s="62" t="s">
        <v>133</v>
      </c>
      <c r="C33" s="79" t="s">
        <v>143</v>
      </c>
      <c r="D33" s="64">
        <v>11806.33</v>
      </c>
      <c r="E33" s="64">
        <f>D33*E5</f>
        <v>11345.610530288206</v>
      </c>
      <c r="F33" s="64">
        <f>E33/E41</f>
        <v>3.6164074798672106</v>
      </c>
      <c r="G33" s="63">
        <f>D33*G5</f>
        <v>192.06882133046</v>
      </c>
      <c r="H33" s="64">
        <f>G33/G41</f>
        <v>3.616434218234984</v>
      </c>
      <c r="I33" s="64">
        <f>D33*I5</f>
        <v>268.65064838133384</v>
      </c>
      <c r="J33" s="113">
        <f>I33/I41</f>
        <v>3.616242406532963</v>
      </c>
      <c r="K33" s="181">
        <f t="shared" si="1"/>
        <v>11806.33</v>
      </c>
    </row>
    <row r="34" spans="2:11" ht="23.25" customHeight="1" thickBot="1">
      <c r="B34" s="86" t="s">
        <v>134</v>
      </c>
      <c r="C34" s="97" t="s">
        <v>141</v>
      </c>
      <c r="D34" s="87">
        <v>7440.48</v>
      </c>
      <c r="E34" s="87">
        <f>D34*E5</f>
        <v>7150.129484640764</v>
      </c>
      <c r="F34" s="87">
        <f>E34/E41</f>
        <v>2.27910006969163</v>
      </c>
      <c r="G34" s="100">
        <f>D34*G5</f>
        <v>121.04389964814307</v>
      </c>
      <c r="H34" s="87">
        <f>G34/G41</f>
        <v>2.279116920507307</v>
      </c>
      <c r="I34" s="87">
        <f>D34*I5</f>
        <v>169.30661571109283</v>
      </c>
      <c r="J34" s="114">
        <f>I34/I41</f>
        <v>2.278996038647097</v>
      </c>
      <c r="K34" s="181">
        <f>I34+G34+E34</f>
        <v>7440.48</v>
      </c>
    </row>
    <row r="35" spans="2:12" s="30" customFormat="1" ht="16.5" customHeight="1" thickBot="1">
      <c r="B35" s="88" t="s">
        <v>10</v>
      </c>
      <c r="C35" s="89" t="s">
        <v>22</v>
      </c>
      <c r="D35" s="90">
        <f aca="true" t="shared" si="6" ref="D35:J35">D36+D37+D38+D39</f>
        <v>695793.7914</v>
      </c>
      <c r="E35" s="91">
        <f t="shared" si="6"/>
        <v>668641.7681546251</v>
      </c>
      <c r="F35" s="92">
        <f t="shared" si="6"/>
        <v>213.12921726430872</v>
      </c>
      <c r="G35" s="90">
        <f t="shared" si="6"/>
        <v>11319.37641953511</v>
      </c>
      <c r="H35" s="101">
        <f t="shared" si="6"/>
        <v>213.13079306223145</v>
      </c>
      <c r="I35" s="101">
        <f t="shared" si="6"/>
        <v>15832.646825839744</v>
      </c>
      <c r="J35" s="115">
        <f t="shared" si="6"/>
        <v>213.1194888388712</v>
      </c>
      <c r="K35" s="181">
        <f>E35+G35+I35</f>
        <v>695793.7914</v>
      </c>
      <c r="L35" s="31"/>
    </row>
    <row r="36" spans="2:12" ht="15" customHeight="1">
      <c r="B36" s="50" t="s">
        <v>18</v>
      </c>
      <c r="C36" s="50" t="s">
        <v>28</v>
      </c>
      <c r="D36" s="57">
        <v>541147.87</v>
      </c>
      <c r="E36" s="57">
        <f>D36*E5</f>
        <v>520030.60835289484</v>
      </c>
      <c r="F36" s="57">
        <f>E36/E41</f>
        <v>165.75948705331876</v>
      </c>
      <c r="G36" s="51">
        <f>D36*G5</f>
        <v>8803.551447095668</v>
      </c>
      <c r="H36" s="57">
        <f>G36/G41</f>
        <v>165.760712617128</v>
      </c>
      <c r="I36" s="57">
        <f>D36*I5</f>
        <v>12313.710200009466</v>
      </c>
      <c r="J36" s="105">
        <f>I36/I41</f>
        <v>165.75192085084754</v>
      </c>
      <c r="K36" s="181">
        <f t="shared" si="1"/>
        <v>541147.87</v>
      </c>
      <c r="L36" s="29"/>
    </row>
    <row r="37" spans="2:11" ht="29.25" customHeight="1">
      <c r="B37" s="52" t="s">
        <v>19</v>
      </c>
      <c r="C37" s="52" t="s">
        <v>29</v>
      </c>
      <c r="D37" s="58">
        <f>D36*22%</f>
        <v>119052.53139999999</v>
      </c>
      <c r="E37" s="58">
        <f>E36*22%</f>
        <v>114406.73383763687</v>
      </c>
      <c r="F37" s="58">
        <f>E37/E41</f>
        <v>36.46708715173013</v>
      </c>
      <c r="G37" s="25">
        <f>G36*22%</f>
        <v>1936.781318361047</v>
      </c>
      <c r="H37" s="58">
        <f>G37/G41</f>
        <v>36.46735677576816</v>
      </c>
      <c r="I37" s="58">
        <f>D37*I5</f>
        <v>2709.016244002082</v>
      </c>
      <c r="J37" s="96">
        <f>I37/I41</f>
        <v>36.46542258718646</v>
      </c>
      <c r="K37" s="181">
        <f t="shared" si="1"/>
        <v>119052.53139999999</v>
      </c>
    </row>
    <row r="38" spans="2:11" ht="19.5" customHeight="1">
      <c r="B38" s="52" t="s">
        <v>129</v>
      </c>
      <c r="C38" s="52" t="s">
        <v>130</v>
      </c>
      <c r="D38" s="58">
        <v>10885.78</v>
      </c>
      <c r="E38" s="58">
        <f>D38*E5</f>
        <v>10460.983235129015</v>
      </c>
      <c r="F38" s="58">
        <f>E38/E41</f>
        <v>3.334432987743768</v>
      </c>
      <c r="G38" s="25">
        <f>D38*G5</f>
        <v>177.09304532930173</v>
      </c>
      <c r="H38" s="58">
        <f>G38/G41</f>
        <v>3.33445764129734</v>
      </c>
      <c r="I38" s="58">
        <f>D38*I5</f>
        <v>247.70371954168283</v>
      </c>
      <c r="J38" s="96">
        <f>I38/I41</f>
        <v>3.3342807853234997</v>
      </c>
      <c r="K38" s="181">
        <f>I38+G38+E38</f>
        <v>10885.779999999999</v>
      </c>
    </row>
    <row r="39" spans="2:11" ht="52.5" customHeight="1" thickBot="1">
      <c r="B39" s="70" t="s">
        <v>131</v>
      </c>
      <c r="C39" s="70" t="s">
        <v>135</v>
      </c>
      <c r="D39" s="74">
        <v>24707.61</v>
      </c>
      <c r="E39" s="74">
        <f>D39*E5</f>
        <v>23743.442728964394</v>
      </c>
      <c r="F39" s="74">
        <f>E39/E41</f>
        <v>7.568210071516034</v>
      </c>
      <c r="G39" s="71">
        <f>D39*G5</f>
        <v>401.95060874909365</v>
      </c>
      <c r="H39" s="73">
        <f>G39/G41</f>
        <v>7.568266028037915</v>
      </c>
      <c r="I39" s="73">
        <f>D39*I5</f>
        <v>562.216662286513</v>
      </c>
      <c r="J39" s="107">
        <f>I39/I41</f>
        <v>7.567864615513703</v>
      </c>
      <c r="K39" s="181">
        <f>E39+G39+I39</f>
        <v>24707.61</v>
      </c>
    </row>
    <row r="40" spans="2:13" s="30" customFormat="1" ht="19.5" customHeight="1" thickBot="1">
      <c r="B40" s="48" t="s">
        <v>40</v>
      </c>
      <c r="C40" s="32" t="s">
        <v>30</v>
      </c>
      <c r="D40" s="65">
        <f>D35+D22+D18+D17+D8</f>
        <v>6228969.0988</v>
      </c>
      <c r="E40" s="33">
        <f aca="true" t="shared" si="7" ref="E40:J40">E35+E22+E18+E17+E8</f>
        <v>5985921.730129897</v>
      </c>
      <c r="F40" s="34">
        <f t="shared" si="7"/>
        <v>1908.0094509635467</v>
      </c>
      <c r="G40" s="35">
        <f t="shared" si="7"/>
        <v>101341.44854279667</v>
      </c>
      <c r="H40" s="46">
        <f t="shared" si="7"/>
        <v>1908.1425069251866</v>
      </c>
      <c r="I40" s="33">
        <f t="shared" si="7"/>
        <v>141705.92012730593</v>
      </c>
      <c r="J40" s="34">
        <f t="shared" si="7"/>
        <v>1907.4696476955974</v>
      </c>
      <c r="K40" s="189">
        <f>E40+G40+I40</f>
        <v>6228969.0988</v>
      </c>
      <c r="L40" s="116"/>
      <c r="M40" s="31"/>
    </row>
    <row r="41" spans="2:11" s="29" customFormat="1" ht="18" customHeight="1" thickBot="1">
      <c r="B41" s="65"/>
      <c r="C41" s="94" t="s">
        <v>38</v>
      </c>
      <c r="D41" s="95">
        <f>E41+G41+I41</f>
        <v>3264.6600000000003</v>
      </c>
      <c r="E41" s="154">
        <v>3137.26</v>
      </c>
      <c r="F41" s="155"/>
      <c r="G41" s="156">
        <v>53.11</v>
      </c>
      <c r="H41" s="157"/>
      <c r="I41" s="154">
        <v>74.29</v>
      </c>
      <c r="J41" s="155"/>
      <c r="K41" s="199">
        <f>I41+G41+E41</f>
        <v>3264.6600000000003</v>
      </c>
    </row>
    <row r="42" spans="2:11" ht="14.25" customHeight="1">
      <c r="B42" s="158" t="s">
        <v>11</v>
      </c>
      <c r="C42" s="159"/>
      <c r="D42" s="93">
        <f>D40/D41</f>
        <v>1907.9993318752945</v>
      </c>
      <c r="E42" s="160">
        <f>E40/E41</f>
        <v>1908.0094509635467</v>
      </c>
      <c r="F42" s="161"/>
      <c r="G42" s="162">
        <f>G40/G41</f>
        <v>1908.1425069251868</v>
      </c>
      <c r="H42" s="163"/>
      <c r="I42" s="160">
        <f>I40/I41</f>
        <v>1907.4696476955971</v>
      </c>
      <c r="J42" s="161"/>
      <c r="K42" s="200"/>
    </row>
    <row r="43" spans="2:10" ht="0.75" customHeight="1">
      <c r="B43" s="141" t="s">
        <v>136</v>
      </c>
      <c r="C43" s="142"/>
      <c r="D43" s="23"/>
      <c r="E43" s="152">
        <v>0</v>
      </c>
      <c r="F43" s="153"/>
      <c r="G43" s="152"/>
      <c r="H43" s="153"/>
      <c r="I43" s="152"/>
      <c r="J43" s="153"/>
    </row>
    <row r="44" spans="2:10" ht="15.75" customHeight="1">
      <c r="B44" s="141" t="s">
        <v>139</v>
      </c>
      <c r="C44" s="142"/>
      <c r="D44" s="23"/>
      <c r="E44" s="152"/>
      <c r="F44" s="153"/>
      <c r="G44" s="152">
        <f>G42*4%</f>
        <v>76.32570027700747</v>
      </c>
      <c r="H44" s="153"/>
      <c r="I44" s="152">
        <f>I42*4%</f>
        <v>76.29878590782388</v>
      </c>
      <c r="J44" s="153"/>
    </row>
    <row r="45" spans="2:11" ht="20.25" customHeight="1">
      <c r="B45" s="141" t="s">
        <v>12</v>
      </c>
      <c r="C45" s="142"/>
      <c r="D45" s="58">
        <f>E45+G45+I45</f>
        <v>28103.31</v>
      </c>
      <c r="E45" s="143">
        <v>25572.96</v>
      </c>
      <c r="F45" s="144"/>
      <c r="G45" s="145">
        <v>1978.74</v>
      </c>
      <c r="H45" s="146"/>
      <c r="I45" s="147">
        <v>551.61</v>
      </c>
      <c r="J45" s="144"/>
      <c r="K45" s="181">
        <f>I45+G45+E45</f>
        <v>28103.309999999998</v>
      </c>
    </row>
    <row r="46" spans="2:11" ht="30" customHeight="1">
      <c r="B46" s="141" t="s">
        <v>117</v>
      </c>
      <c r="C46" s="142"/>
      <c r="D46" s="5"/>
      <c r="E46" s="148">
        <v>0.02</v>
      </c>
      <c r="F46" s="149"/>
      <c r="G46" s="150">
        <v>0.02</v>
      </c>
      <c r="H46" s="151"/>
      <c r="I46" s="148">
        <v>0.02</v>
      </c>
      <c r="J46" s="149"/>
      <c r="K46" s="181">
        <f>I46+G46+E46</f>
        <v>0.06</v>
      </c>
    </row>
    <row r="47" spans="2:10" ht="15.75" customHeight="1" thickBot="1">
      <c r="B47" s="128" t="s">
        <v>32</v>
      </c>
      <c r="C47" s="129"/>
      <c r="D47" s="24"/>
      <c r="E47" s="130">
        <f>(E42+E43)*20%</f>
        <v>381.60189019270933</v>
      </c>
      <c r="F47" s="131"/>
      <c r="G47" s="132">
        <f>(G42+G44)*20%</f>
        <v>396.89364144043884</v>
      </c>
      <c r="H47" s="133"/>
      <c r="I47" s="130">
        <f>(I42+I44)*20%</f>
        <v>396.75368672068424</v>
      </c>
      <c r="J47" s="131"/>
    </row>
    <row r="48" spans="2:11" s="30" customFormat="1" ht="27" customHeight="1" thickBot="1">
      <c r="B48" s="134" t="s">
        <v>48</v>
      </c>
      <c r="C48" s="135"/>
      <c r="D48" s="136"/>
      <c r="E48" s="137">
        <f>E42+E43+E47</f>
        <v>2289.611341156256</v>
      </c>
      <c r="F48" s="138"/>
      <c r="G48" s="139">
        <f>G47+G44+G42</f>
        <v>2381.361848642633</v>
      </c>
      <c r="H48" s="140"/>
      <c r="I48" s="137">
        <f>I47+I44+I42</f>
        <v>2380.5221203241053</v>
      </c>
      <c r="J48" s="138"/>
      <c r="K48" s="201"/>
    </row>
    <row r="49" spans="2:11" s="30" customFormat="1" ht="27" customHeight="1" thickBot="1">
      <c r="B49" s="119" t="s">
        <v>121</v>
      </c>
      <c r="C49" s="120"/>
      <c r="D49" s="121"/>
      <c r="E49" s="122">
        <f>E48*E46</f>
        <v>45.79222682312512</v>
      </c>
      <c r="F49" s="123"/>
      <c r="G49" s="124">
        <f>G48*G46</f>
        <v>47.627236972852664</v>
      </c>
      <c r="H49" s="125"/>
      <c r="I49" s="122">
        <f>I48*I46</f>
        <v>47.61044240648211</v>
      </c>
      <c r="J49" s="123"/>
      <c r="K49" s="201"/>
    </row>
    <row r="50" spans="2:11" s="30" customFormat="1" ht="41.25" customHeight="1">
      <c r="B50" s="3"/>
      <c r="C50" s="3"/>
      <c r="D50" s="3"/>
      <c r="E50" s="4"/>
      <c r="F50" s="3"/>
      <c r="G50" s="4"/>
      <c r="H50" s="3"/>
      <c r="I50" s="4"/>
      <c r="J50" s="3"/>
      <c r="K50" s="201"/>
    </row>
    <row r="51" spans="2:11" s="30" customFormat="1" ht="30" customHeight="1">
      <c r="B51" s="126" t="s">
        <v>140</v>
      </c>
      <c r="C51" s="126"/>
      <c r="D51" s="126"/>
      <c r="E51" s="126"/>
      <c r="F51" s="126"/>
      <c r="G51" s="126"/>
      <c r="H51" s="126"/>
      <c r="I51" s="126"/>
      <c r="J51" s="126"/>
      <c r="K51" s="201"/>
    </row>
    <row r="53" spans="2:3" ht="15">
      <c r="B53" s="127"/>
      <c r="C53" s="127"/>
    </row>
    <row r="58" spans="2:16" s="29" customFormat="1" ht="15">
      <c r="B58" s="28"/>
      <c r="C58" s="28"/>
      <c r="D58" s="28"/>
      <c r="E58" s="28"/>
      <c r="G58" s="28" t="s">
        <v>50</v>
      </c>
      <c r="I58" s="28"/>
      <c r="K58" s="181"/>
      <c r="L58" s="28"/>
      <c r="M58" s="28"/>
      <c r="N58" s="28"/>
      <c r="O58" s="28"/>
      <c r="P58" s="28"/>
    </row>
  </sheetData>
  <sheetProtection/>
  <mergeCells count="46">
    <mergeCell ref="B2:J2"/>
    <mergeCell ref="B3:J3"/>
    <mergeCell ref="B4:J4"/>
    <mergeCell ref="B6:B7"/>
    <mergeCell ref="C6:C7"/>
    <mergeCell ref="D6:D7"/>
    <mergeCell ref="E6:F6"/>
    <mergeCell ref="G6:H6"/>
    <mergeCell ref="I6:J6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E44:F44"/>
    <mergeCell ref="G44:H44"/>
    <mergeCell ref="I44:J44"/>
    <mergeCell ref="B45:C45"/>
    <mergeCell ref="E45:F45"/>
    <mergeCell ref="G45:H45"/>
    <mergeCell ref="I45:J45"/>
    <mergeCell ref="B46:C46"/>
    <mergeCell ref="E46:F46"/>
    <mergeCell ref="G46:H46"/>
    <mergeCell ref="I46:J46"/>
    <mergeCell ref="B47:C47"/>
    <mergeCell ref="E47:F47"/>
    <mergeCell ref="G47:H47"/>
    <mergeCell ref="I47:J47"/>
    <mergeCell ref="B48:D48"/>
    <mergeCell ref="E48:F48"/>
    <mergeCell ref="G48:H48"/>
    <mergeCell ref="I48:J48"/>
    <mergeCell ref="B49:D49"/>
    <mergeCell ref="E49:F49"/>
    <mergeCell ref="G49:H49"/>
    <mergeCell ref="I49:J49"/>
    <mergeCell ref="B51:J51"/>
    <mergeCell ref="B53:C53"/>
  </mergeCells>
  <printOptions/>
  <pageMargins left="0.4330708661417323" right="0.2362204724409449" top="0.11811023622047245" bottom="0.15748031496062992" header="0" footer="0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P58"/>
  <sheetViews>
    <sheetView zoomScale="90" zoomScaleNormal="90" zoomScalePageLayoutView="0" workbookViewId="0" topLeftCell="A38">
      <selection activeCell="P18" sqref="P18"/>
    </sheetView>
  </sheetViews>
  <sheetFormatPr defaultColWidth="9.140625" defaultRowHeight="12.75"/>
  <cols>
    <col min="1" max="1" width="0.9921875" style="28" customWidth="1"/>
    <col min="2" max="2" width="6.7109375" style="28" customWidth="1"/>
    <col min="3" max="3" width="59.00390625" style="28" customWidth="1"/>
    <col min="4" max="4" width="12.57421875" style="28" customWidth="1"/>
    <col min="5" max="5" width="11.57421875" style="28" customWidth="1"/>
    <col min="6" max="6" width="8.8515625" style="29" customWidth="1"/>
    <col min="7" max="7" width="10.8515625" style="28" customWidth="1"/>
    <col min="8" max="8" width="9.7109375" style="29" customWidth="1"/>
    <col min="9" max="9" width="11.00390625" style="28" customWidth="1"/>
    <col min="10" max="10" width="10.00390625" style="29" customWidth="1"/>
    <col min="11" max="11" width="18.140625" style="181" customWidth="1"/>
    <col min="12" max="12" width="14.7109375" style="182" customWidth="1"/>
    <col min="13" max="13" width="15.7109375" style="182" customWidth="1"/>
    <col min="14" max="16" width="9.140625" style="182" customWidth="1"/>
    <col min="17" max="16384" width="9.140625" style="28" customWidth="1"/>
  </cols>
  <sheetData>
    <row r="1" ht="43.5" customHeight="1" hidden="1"/>
    <row r="2" spans="2:16" s="6" customFormat="1" ht="18" customHeight="1">
      <c r="B2" s="164" t="s">
        <v>23</v>
      </c>
      <c r="C2" s="164"/>
      <c r="D2" s="164"/>
      <c r="E2" s="164"/>
      <c r="F2" s="164"/>
      <c r="G2" s="164"/>
      <c r="H2" s="164"/>
      <c r="I2" s="164"/>
      <c r="J2" s="164"/>
      <c r="K2" s="183"/>
      <c r="L2" s="184"/>
      <c r="M2" s="185"/>
      <c r="N2" s="185"/>
      <c r="O2" s="185"/>
      <c r="P2" s="185"/>
    </row>
    <row r="3" spans="2:16" s="27" customFormat="1" ht="20.25" customHeight="1">
      <c r="B3" s="165" t="s">
        <v>24</v>
      </c>
      <c r="C3" s="165"/>
      <c r="D3" s="165"/>
      <c r="E3" s="165"/>
      <c r="F3" s="165"/>
      <c r="G3" s="165"/>
      <c r="H3" s="165"/>
      <c r="I3" s="165"/>
      <c r="J3" s="165"/>
      <c r="K3" s="186"/>
      <c r="L3" s="187"/>
      <c r="M3" s="188"/>
      <c r="N3" s="188"/>
      <c r="O3" s="188"/>
      <c r="P3" s="188"/>
    </row>
    <row r="4" spans="2:10" ht="29.25" customHeight="1">
      <c r="B4" s="166" t="s">
        <v>144</v>
      </c>
      <c r="C4" s="166"/>
      <c r="D4" s="166"/>
      <c r="E4" s="166"/>
      <c r="F4" s="166"/>
      <c r="G4" s="166"/>
      <c r="H4" s="166"/>
      <c r="I4" s="166"/>
      <c r="J4" s="166"/>
    </row>
    <row r="5" spans="5:10" ht="16.5" customHeight="1" thickBot="1">
      <c r="E5" s="117">
        <f>E10/D10</f>
        <v>0.9609769107155404</v>
      </c>
      <c r="F5" s="118"/>
      <c r="G5" s="117">
        <f>G10/D10</f>
        <v>0.016268291783345035</v>
      </c>
      <c r="H5" s="118"/>
      <c r="I5" s="117">
        <f>I10/D10</f>
        <v>0.022754797501114556</v>
      </c>
      <c r="J5" s="76"/>
    </row>
    <row r="6" spans="2:11" ht="64.5" customHeight="1" thickBot="1">
      <c r="B6" s="167" t="s">
        <v>0</v>
      </c>
      <c r="C6" s="169" t="s">
        <v>1</v>
      </c>
      <c r="D6" s="169" t="s">
        <v>41</v>
      </c>
      <c r="E6" s="171" t="s">
        <v>57</v>
      </c>
      <c r="F6" s="172"/>
      <c r="G6" s="171" t="s">
        <v>39</v>
      </c>
      <c r="H6" s="172"/>
      <c r="I6" s="171" t="s">
        <v>122</v>
      </c>
      <c r="J6" s="172"/>
      <c r="K6" s="181" t="s">
        <v>52</v>
      </c>
    </row>
    <row r="7" spans="2:10" ht="44.25" customHeight="1" thickBot="1">
      <c r="B7" s="168"/>
      <c r="C7" s="170"/>
      <c r="D7" s="170"/>
      <c r="E7" s="68" t="s">
        <v>125</v>
      </c>
      <c r="F7" s="69" t="s">
        <v>120</v>
      </c>
      <c r="G7" s="98" t="s">
        <v>124</v>
      </c>
      <c r="H7" s="102" t="s">
        <v>123</v>
      </c>
      <c r="I7" s="108" t="s">
        <v>126</v>
      </c>
      <c r="J7" s="103" t="s">
        <v>120</v>
      </c>
    </row>
    <row r="8" spans="2:16" s="30" customFormat="1" ht="19.5" customHeight="1" thickBot="1">
      <c r="B8" s="48" t="s">
        <v>2</v>
      </c>
      <c r="C8" s="32" t="s">
        <v>3</v>
      </c>
      <c r="D8" s="49">
        <f aca="true" t="shared" si="0" ref="D8:J8">D9+D11+D13+D14+D15+D16</f>
        <v>3624051.1130000004</v>
      </c>
      <c r="E8" s="33">
        <f t="shared" si="0"/>
        <v>3482655.6914684647</v>
      </c>
      <c r="F8" s="34">
        <f t="shared" si="0"/>
        <v>1110.0946977516892</v>
      </c>
      <c r="G8" s="49">
        <f t="shared" si="0"/>
        <v>58963.88267811883</v>
      </c>
      <c r="H8" s="65">
        <f t="shared" si="0"/>
        <v>1110.221854229313</v>
      </c>
      <c r="I8" s="65">
        <f t="shared" si="0"/>
        <v>82431.53885341574</v>
      </c>
      <c r="J8" s="67">
        <f t="shared" si="0"/>
        <v>1109.5913158354522</v>
      </c>
      <c r="K8" s="189">
        <f>E8+G8+I8</f>
        <v>3624051.1129999994</v>
      </c>
      <c r="L8" s="190">
        <f>E8/E41</f>
        <v>1110.0946977516892</v>
      </c>
      <c r="M8" s="191"/>
      <c r="N8" s="191">
        <f>G8/G41</f>
        <v>1110.2218542293133</v>
      </c>
      <c r="O8" s="191"/>
      <c r="P8" s="191">
        <f>I8/I41</f>
        <v>1109.591315835452</v>
      </c>
    </row>
    <row r="9" spans="2:12" ht="14.25" customHeight="1">
      <c r="B9" s="50" t="s">
        <v>4</v>
      </c>
      <c r="C9" s="47" t="s">
        <v>51</v>
      </c>
      <c r="D9" s="51">
        <v>3393806.013</v>
      </c>
      <c r="E9" s="37">
        <f>D9*E5</f>
        <v>3261369.2179405647</v>
      </c>
      <c r="F9" s="38">
        <f>E9/E41</f>
        <v>1039.559748933963</v>
      </c>
      <c r="G9" s="56">
        <f>D9*G5</f>
        <v>55211.42647555487</v>
      </c>
      <c r="H9" s="23">
        <f>G9/G41</f>
        <v>1039.5674350509296</v>
      </c>
      <c r="I9" s="23">
        <f>D9*I5</f>
        <v>77225.36858387996</v>
      </c>
      <c r="J9" s="111">
        <f>I9/I41</f>
        <v>1039.5122975350646</v>
      </c>
      <c r="K9" s="192">
        <f aca="true" t="shared" si="1" ref="K9:K37">E9+G9+I9</f>
        <v>3393806.0129999993</v>
      </c>
      <c r="L9" s="193"/>
    </row>
    <row r="10" spans="2:12" ht="18" customHeight="1" hidden="1">
      <c r="B10" s="52"/>
      <c r="C10" s="80" t="s">
        <v>37</v>
      </c>
      <c r="D10" s="53">
        <v>436788.33</v>
      </c>
      <c r="E10" s="41">
        <v>419743.5</v>
      </c>
      <c r="F10" s="42">
        <f>E10/E41</f>
        <v>133.79302321133727</v>
      </c>
      <c r="G10" s="53">
        <v>7105.8</v>
      </c>
      <c r="H10" s="58">
        <f>G10/G41</f>
        <v>133.79401242703824</v>
      </c>
      <c r="I10" s="72">
        <v>9939.03</v>
      </c>
      <c r="J10" s="96">
        <f>I10/I41</f>
        <v>133.7869161394535</v>
      </c>
      <c r="K10" s="192">
        <f t="shared" si="1"/>
        <v>436788.33</v>
      </c>
      <c r="L10" s="193"/>
    </row>
    <row r="11" spans="2:13" ht="19.5" customHeight="1">
      <c r="B11" s="52" t="s">
        <v>5</v>
      </c>
      <c r="C11" s="21" t="s">
        <v>49</v>
      </c>
      <c r="D11" s="25">
        <f>M15</f>
        <v>213248.64</v>
      </c>
      <c r="E11" s="43">
        <f>M18</f>
        <v>204953.267904</v>
      </c>
      <c r="F11" s="42">
        <f>E11/E41</f>
        <v>65.32874798518452</v>
      </c>
      <c r="G11" s="25">
        <f>M16</f>
        <v>3475.952832</v>
      </c>
      <c r="H11" s="58">
        <f>G11/G41</f>
        <v>65.448179853135</v>
      </c>
      <c r="I11" s="58">
        <f>M17</f>
        <v>4819.419264</v>
      </c>
      <c r="J11" s="96">
        <f>I11/I41</f>
        <v>64.87305510835913</v>
      </c>
      <c r="K11" s="181">
        <f t="shared" si="1"/>
        <v>213248.64</v>
      </c>
      <c r="M11" s="194">
        <v>115896</v>
      </c>
    </row>
    <row r="12" spans="2:13" ht="15" customHeight="1" hidden="1">
      <c r="B12" s="52"/>
      <c r="C12" s="80" t="s">
        <v>34</v>
      </c>
      <c r="D12" s="25">
        <v>115896</v>
      </c>
      <c r="E12" s="43">
        <f>D12*E5</f>
        <v>111373.38004428826</v>
      </c>
      <c r="F12" s="42">
        <f>E12/E41</f>
        <v>35.500207201280176</v>
      </c>
      <c r="G12" s="25">
        <f>D12*G5</f>
        <v>1885.4299445225563</v>
      </c>
      <c r="H12" s="58">
        <f>G12/G41</f>
        <v>35.500469676568564</v>
      </c>
      <c r="I12" s="58">
        <f>D12*I5</f>
        <v>2637.1900111891728</v>
      </c>
      <c r="J12" s="96">
        <f>I12/I41</f>
        <v>35.49858677061748</v>
      </c>
      <c r="K12" s="181">
        <f t="shared" si="1"/>
        <v>115896</v>
      </c>
      <c r="M12" s="194"/>
    </row>
    <row r="13" spans="2:13" ht="0.75" customHeight="1">
      <c r="B13" s="52" t="s">
        <v>6</v>
      </c>
      <c r="C13" s="21" t="s">
        <v>31</v>
      </c>
      <c r="D13" s="25"/>
      <c r="E13" s="43">
        <f>D13*E5</f>
        <v>0</v>
      </c>
      <c r="F13" s="42">
        <f>E13/E41</f>
        <v>0</v>
      </c>
      <c r="G13" s="25">
        <f>D13*G5</f>
        <v>0</v>
      </c>
      <c r="H13" s="58">
        <f>G13/G41</f>
        <v>0</v>
      </c>
      <c r="I13" s="58">
        <f>D13*I5</f>
        <v>0</v>
      </c>
      <c r="J13" s="96">
        <f>I13/I41</f>
        <v>0</v>
      </c>
      <c r="K13" s="181">
        <f t="shared" si="1"/>
        <v>0</v>
      </c>
      <c r="M13" s="194"/>
    </row>
    <row r="14" spans="2:13" ht="16.5" customHeight="1">
      <c r="B14" s="52" t="s">
        <v>137</v>
      </c>
      <c r="C14" s="21" t="s">
        <v>54</v>
      </c>
      <c r="D14" s="25">
        <v>7403.2</v>
      </c>
      <c r="E14" s="43">
        <f>D14*E5</f>
        <v>7114.304265409288</v>
      </c>
      <c r="F14" s="42">
        <f>E14/E41</f>
        <v>2.267680799617911</v>
      </c>
      <c r="G14" s="25">
        <f>D14*G5</f>
        <v>120.43741773045997</v>
      </c>
      <c r="H14" s="58">
        <f>G14/G41</f>
        <v>2.2676975660037653</v>
      </c>
      <c r="I14" s="58">
        <f>D14*I5</f>
        <v>168.45831686025127</v>
      </c>
      <c r="J14" s="96">
        <f>I14/I41</f>
        <v>2.2675772898135853</v>
      </c>
      <c r="K14" s="181">
        <f t="shared" si="1"/>
        <v>7403.199999999999</v>
      </c>
      <c r="M14" s="194">
        <v>1.84</v>
      </c>
    </row>
    <row r="15" spans="2:13" ht="24.75" customHeight="1">
      <c r="B15" s="52" t="s">
        <v>44</v>
      </c>
      <c r="C15" s="21" t="s">
        <v>132</v>
      </c>
      <c r="D15" s="25">
        <v>8351.6</v>
      </c>
      <c r="E15" s="43">
        <f>D15*E5</f>
        <v>8025.694767531907</v>
      </c>
      <c r="F15" s="42">
        <f>E15/E41</f>
        <v>2.5581860500984637</v>
      </c>
      <c r="G15" s="25">
        <f>D15*G5</f>
        <v>135.8662656577844</v>
      </c>
      <c r="H15" s="58">
        <f>G15/G41</f>
        <v>2.558204964371764</v>
      </c>
      <c r="I15" s="58">
        <f>D15*I5</f>
        <v>190.03896681030832</v>
      </c>
      <c r="J15" s="96">
        <f>I15/I41</f>
        <v>2.558069279987997</v>
      </c>
      <c r="K15" s="181">
        <f t="shared" si="1"/>
        <v>8351.6</v>
      </c>
      <c r="M15" s="194">
        <f>M11*M14</f>
        <v>213248.64</v>
      </c>
    </row>
    <row r="16" spans="2:13" ht="22.5" customHeight="1" thickBot="1">
      <c r="B16" s="54" t="s">
        <v>55</v>
      </c>
      <c r="C16" s="22" t="s">
        <v>119</v>
      </c>
      <c r="D16" s="25">
        <v>1241.66</v>
      </c>
      <c r="E16" s="43">
        <f>D16*E5</f>
        <v>1193.2065909590578</v>
      </c>
      <c r="F16" s="42">
        <f>E16/E41</f>
        <v>0.3803339828254776</v>
      </c>
      <c r="G16" s="25">
        <f>D16*G5</f>
        <v>20.1996871757082</v>
      </c>
      <c r="H16" s="58">
        <f>G16/G41</f>
        <v>0.38033679487305966</v>
      </c>
      <c r="I16" s="58">
        <f>D16*I5</f>
        <v>28.253721865233903</v>
      </c>
      <c r="J16" s="96">
        <f>I16/I41</f>
        <v>0.38031662222686635</v>
      </c>
      <c r="K16" s="181">
        <f t="shared" si="1"/>
        <v>1241.66</v>
      </c>
      <c r="L16" s="195">
        <v>0.0163</v>
      </c>
      <c r="M16" s="194">
        <f>M15*L16</f>
        <v>3475.952832</v>
      </c>
    </row>
    <row r="17" spans="2:16" s="30" customFormat="1" ht="19.5" customHeight="1" thickBot="1">
      <c r="B17" s="26" t="s">
        <v>118</v>
      </c>
      <c r="C17" s="48" t="s">
        <v>25</v>
      </c>
      <c r="D17" s="49">
        <v>600281.42</v>
      </c>
      <c r="E17" s="44">
        <f>D17*E5</f>
        <v>576856.5845515379</v>
      </c>
      <c r="F17" s="34">
        <f>E17/E41</f>
        <v>183.8727375326042</v>
      </c>
      <c r="G17" s="99">
        <f>D17*G5</f>
        <v>9765.55329268069</v>
      </c>
      <c r="H17" s="65">
        <f>G17/G41</f>
        <v>183.87409701903013</v>
      </c>
      <c r="I17" s="112">
        <f>D17*I5</f>
        <v>13659.282155781499</v>
      </c>
      <c r="J17" s="67">
        <f>I17/I41</f>
        <v>183.86434453871985</v>
      </c>
      <c r="K17" s="181">
        <f>E17+G17+I17</f>
        <v>600281.42</v>
      </c>
      <c r="L17" s="196">
        <v>0.0226</v>
      </c>
      <c r="M17" s="191">
        <f>M15*L17</f>
        <v>4819.419264</v>
      </c>
      <c r="N17" s="191"/>
      <c r="O17" s="191"/>
      <c r="P17" s="191"/>
    </row>
    <row r="18" spans="2:16" s="30" customFormat="1" ht="19.5" customHeight="1" thickBot="1">
      <c r="B18" s="48" t="s">
        <v>7</v>
      </c>
      <c r="C18" s="32" t="s">
        <v>27</v>
      </c>
      <c r="D18" s="49">
        <f aca="true" t="shared" si="2" ref="D18:J18">D19+D20+D21</f>
        <v>1043738.5324</v>
      </c>
      <c r="E18" s="33">
        <f t="shared" si="2"/>
        <v>1003008.630460524</v>
      </c>
      <c r="F18" s="34">
        <f t="shared" si="2"/>
        <v>319.70848143300964</v>
      </c>
      <c r="G18" s="49">
        <f t="shared" si="2"/>
        <v>16979.842990603524</v>
      </c>
      <c r="H18" s="65">
        <f t="shared" si="2"/>
        <v>319.7108452382513</v>
      </c>
      <c r="I18" s="65">
        <f t="shared" si="2"/>
        <v>23750.058948872495</v>
      </c>
      <c r="J18" s="67">
        <f t="shared" si="2"/>
        <v>319.6938881258917</v>
      </c>
      <c r="K18" s="181">
        <f t="shared" si="1"/>
        <v>1043738.5324</v>
      </c>
      <c r="L18" s="196">
        <v>0.9611</v>
      </c>
      <c r="M18" s="191">
        <f>M15*L18</f>
        <v>204953.267904</v>
      </c>
      <c r="N18" s="191"/>
      <c r="O18" s="191"/>
      <c r="P18" s="191"/>
    </row>
    <row r="19" spans="2:13" ht="36" customHeight="1">
      <c r="B19" s="55" t="s">
        <v>8</v>
      </c>
      <c r="C19" s="45" t="s">
        <v>26</v>
      </c>
      <c r="D19" s="56">
        <f>D17*22%</f>
        <v>132061.9124</v>
      </c>
      <c r="E19" s="37">
        <f>E17*22%</f>
        <v>126908.44860133833</v>
      </c>
      <c r="F19" s="38">
        <f>E19/E41</f>
        <v>40.45200225717292</v>
      </c>
      <c r="G19" s="56">
        <f>G17*22%</f>
        <v>2148.421724389752</v>
      </c>
      <c r="H19" s="23">
        <f>G19/G41</f>
        <v>40.45230134418663</v>
      </c>
      <c r="I19" s="23">
        <f>I17*22%</f>
        <v>3005.04207427193</v>
      </c>
      <c r="J19" s="111">
        <f>I19/I41</f>
        <v>40.45015579851837</v>
      </c>
      <c r="K19" s="181">
        <f t="shared" si="1"/>
        <v>132061.91240000003</v>
      </c>
      <c r="M19" s="194"/>
    </row>
    <row r="20" spans="2:13" ht="20.25" customHeight="1">
      <c r="B20" s="52" t="s">
        <v>9</v>
      </c>
      <c r="C20" s="40" t="s">
        <v>33</v>
      </c>
      <c r="D20" s="25">
        <v>530706.12</v>
      </c>
      <c r="E20" s="43">
        <f>D20*E5</f>
        <v>509996.32769543084</v>
      </c>
      <c r="F20" s="42">
        <f>E20/E41</f>
        <v>162.56106529118748</v>
      </c>
      <c r="G20" s="25">
        <f>D20*G5</f>
        <v>8633.682011366924</v>
      </c>
      <c r="H20" s="58">
        <f>G20/G41</f>
        <v>162.5622672070594</v>
      </c>
      <c r="I20" s="58">
        <f>D20*I5</f>
        <v>12076.110293202202</v>
      </c>
      <c r="J20" s="96">
        <f>I20/I41</f>
        <v>162.55364508281332</v>
      </c>
      <c r="K20" s="181">
        <f t="shared" si="1"/>
        <v>530706.12</v>
      </c>
      <c r="M20" s="194"/>
    </row>
    <row r="21" spans="2:13" ht="21" customHeight="1" thickBot="1">
      <c r="B21" s="81" t="s">
        <v>127</v>
      </c>
      <c r="C21" s="82" t="s">
        <v>128</v>
      </c>
      <c r="D21" s="83">
        <v>380970.5</v>
      </c>
      <c r="E21" s="84">
        <f>D21*E5</f>
        <v>366103.8541637548</v>
      </c>
      <c r="F21" s="85">
        <f>E21/E41</f>
        <v>116.69541388464927</v>
      </c>
      <c r="G21" s="83">
        <f>D21*G5</f>
        <v>6197.73925484685</v>
      </c>
      <c r="H21" s="66">
        <f>G21/G41</f>
        <v>116.69627668700527</v>
      </c>
      <c r="I21" s="66">
        <f>D21*I5</f>
        <v>8668.906581398363</v>
      </c>
      <c r="J21" s="104">
        <f>I21/I41</f>
        <v>116.69008724456</v>
      </c>
      <c r="M21" s="194"/>
    </row>
    <row r="22" spans="2:16" s="30" customFormat="1" ht="19.5" customHeight="1" thickBot="1">
      <c r="B22" s="48" t="s">
        <v>14</v>
      </c>
      <c r="C22" s="32" t="s">
        <v>20</v>
      </c>
      <c r="D22" s="49">
        <f aca="true" t="shared" si="3" ref="D22:J22">D23+D26+D27+D33+D34</f>
        <v>265104.242</v>
      </c>
      <c r="E22" s="33">
        <f t="shared" si="3"/>
        <v>254759.055494745</v>
      </c>
      <c r="F22" s="34">
        <f t="shared" si="3"/>
        <v>81.20431698193488</v>
      </c>
      <c r="G22" s="49">
        <f t="shared" si="3"/>
        <v>4312.793161858514</v>
      </c>
      <c r="H22" s="65">
        <f t="shared" si="3"/>
        <v>81.20491737636065</v>
      </c>
      <c r="I22" s="65">
        <f t="shared" si="3"/>
        <v>6032.393343396468</v>
      </c>
      <c r="J22" s="67">
        <f t="shared" si="3"/>
        <v>81.20061035666264</v>
      </c>
      <c r="K22" s="181">
        <f>E22+G22+I22</f>
        <v>265104.24199999997</v>
      </c>
      <c r="L22" s="197"/>
      <c r="M22" s="197"/>
      <c r="N22" s="191"/>
      <c r="O22" s="191"/>
      <c r="P22" s="191"/>
    </row>
    <row r="23" spans="2:13" ht="29.25" customHeight="1">
      <c r="B23" s="50" t="s">
        <v>15</v>
      </c>
      <c r="C23" s="50" t="s">
        <v>142</v>
      </c>
      <c r="D23" s="57">
        <f>D24+D25</f>
        <v>58959.062</v>
      </c>
      <c r="E23" s="57">
        <f aca="true" t="shared" si="4" ref="E23:J23">E24+E25</f>
        <v>56658.29725944601</v>
      </c>
      <c r="F23" s="57">
        <f t="shared" si="4"/>
        <v>18.059802904268697</v>
      </c>
      <c r="G23" s="51">
        <f t="shared" si="4"/>
        <v>959.1632238883304</v>
      </c>
      <c r="H23" s="57">
        <f t="shared" si="4"/>
        <v>18.059936431714</v>
      </c>
      <c r="I23" s="57">
        <f>I24+I25</f>
        <v>1341.6015166656582</v>
      </c>
      <c r="J23" s="105">
        <f t="shared" si="4"/>
        <v>18.05897855250583</v>
      </c>
      <c r="K23" s="181">
        <f>E23+G23+I23</f>
        <v>58959.062</v>
      </c>
      <c r="M23" s="194"/>
    </row>
    <row r="24" spans="2:13" ht="15" customHeight="1">
      <c r="B24" s="52" t="s">
        <v>42</v>
      </c>
      <c r="C24" s="59" t="s">
        <v>28</v>
      </c>
      <c r="D24" s="58">
        <v>48327.1</v>
      </c>
      <c r="E24" s="58">
        <f>D24*E5</f>
        <v>46441.22726184099</v>
      </c>
      <c r="F24" s="58">
        <f>E24/E41</f>
        <v>14.803117134646472</v>
      </c>
      <c r="G24" s="25">
        <f>D24*G5</f>
        <v>786.1993638428938</v>
      </c>
      <c r="H24" s="58">
        <f>G24/G41</f>
        <v>14.80322658337213</v>
      </c>
      <c r="I24" s="58">
        <f>D24*I5</f>
        <v>1099.6733743161133</v>
      </c>
      <c r="J24" s="96">
        <f>I24/I41</f>
        <v>14.802441436480189</v>
      </c>
      <c r="K24" s="181">
        <f t="shared" si="1"/>
        <v>48327.1</v>
      </c>
      <c r="M24" s="194"/>
    </row>
    <row r="25" spans="2:12" ht="30" customHeight="1">
      <c r="B25" s="52" t="s">
        <v>43</v>
      </c>
      <c r="C25" s="59" t="s">
        <v>29</v>
      </c>
      <c r="D25" s="58">
        <f>D24*22%</f>
        <v>10631.962</v>
      </c>
      <c r="E25" s="58">
        <f>D25*E5</f>
        <v>10217.069997605018</v>
      </c>
      <c r="F25" s="58">
        <f>E25/E41</f>
        <v>3.256685769622224</v>
      </c>
      <c r="G25" s="25">
        <f>D25*G5</f>
        <v>172.96386004543663</v>
      </c>
      <c r="H25" s="58">
        <f>G25/G41</f>
        <v>3.2567098483418686</v>
      </c>
      <c r="I25" s="58">
        <f>D25*I5</f>
        <v>241.9281423495449</v>
      </c>
      <c r="J25" s="96">
        <f>I25/I41</f>
        <v>3.2565371160256413</v>
      </c>
      <c r="K25" s="181">
        <f t="shared" si="1"/>
        <v>10631.962</v>
      </c>
      <c r="L25" s="194"/>
    </row>
    <row r="26" spans="2:11" ht="15" customHeight="1">
      <c r="B26" s="52" t="s">
        <v>16</v>
      </c>
      <c r="C26" s="52" t="s">
        <v>21</v>
      </c>
      <c r="D26" s="58">
        <v>7199.45</v>
      </c>
      <c r="E26" s="58">
        <f>D26*E5</f>
        <v>6918.505219850997</v>
      </c>
      <c r="F26" s="58">
        <f>E26/E41</f>
        <v>2.2052699552638275</v>
      </c>
      <c r="G26" s="25">
        <f>D26*G5</f>
        <v>117.12275327960342</v>
      </c>
      <c r="H26" s="58">
        <f>G26/G41</f>
        <v>2.2052862602071817</v>
      </c>
      <c r="I26" s="58">
        <f>D26*I5</f>
        <v>163.8220268693992</v>
      </c>
      <c r="J26" s="96">
        <f>I26/I41</f>
        <v>2.2051692942441674</v>
      </c>
      <c r="K26" s="181">
        <f t="shared" si="1"/>
        <v>7199.45</v>
      </c>
    </row>
    <row r="27" spans="2:13" ht="18" customHeight="1">
      <c r="B27" s="52" t="s">
        <v>17</v>
      </c>
      <c r="C27" s="52" t="s">
        <v>35</v>
      </c>
      <c r="D27" s="58">
        <f aca="true" t="shared" si="5" ref="D27:J27">D28+D29+D30+D31+D32</f>
        <v>179698.92</v>
      </c>
      <c r="E27" s="58">
        <f t="shared" si="5"/>
        <v>172686.51300051904</v>
      </c>
      <c r="F27" s="58">
        <f t="shared" si="5"/>
        <v>55.043736572843514</v>
      </c>
      <c r="G27" s="25">
        <f t="shared" si="5"/>
        <v>2923.394463711977</v>
      </c>
      <c r="H27" s="58">
        <f t="shared" si="5"/>
        <v>55.04414354569718</v>
      </c>
      <c r="I27" s="58">
        <f t="shared" si="5"/>
        <v>4089.0125357689844</v>
      </c>
      <c r="J27" s="96">
        <f t="shared" si="5"/>
        <v>55.04122406473259</v>
      </c>
      <c r="K27" s="181">
        <f>E27+G27+I27</f>
        <v>179698.92</v>
      </c>
      <c r="M27" s="194"/>
    </row>
    <row r="28" spans="2:11" ht="23.25" customHeight="1">
      <c r="B28" s="59" t="s">
        <v>45</v>
      </c>
      <c r="C28" s="77" t="s">
        <v>36</v>
      </c>
      <c r="D28" s="61">
        <v>44166.69</v>
      </c>
      <c r="E28" s="61">
        <f>D28*E5</f>
        <v>42443.169312730955</v>
      </c>
      <c r="F28" s="61">
        <f>E28/E41</f>
        <v>13.52873823423336</v>
      </c>
      <c r="G28" s="60">
        <f>D28*G5</f>
        <v>718.5166000245474</v>
      </c>
      <c r="H28" s="61">
        <f>G28/G41</f>
        <v>13.52883826067685</v>
      </c>
      <c r="I28" s="61">
        <f>D28*I5</f>
        <v>1005.0040872445013</v>
      </c>
      <c r="J28" s="106">
        <f>I28/I41</f>
        <v>13.528120705942943</v>
      </c>
      <c r="K28" s="181">
        <f t="shared" si="1"/>
        <v>44166.69</v>
      </c>
    </row>
    <row r="29" spans="2:11" ht="24" customHeight="1">
      <c r="B29" s="59" t="s">
        <v>46</v>
      </c>
      <c r="C29" s="77" t="s">
        <v>58</v>
      </c>
      <c r="D29" s="61">
        <v>59225</v>
      </c>
      <c r="E29" s="61">
        <f>D29*E5</f>
        <v>56913.85753712788</v>
      </c>
      <c r="F29" s="61">
        <f>E29/E41</f>
        <v>18.141262610407768</v>
      </c>
      <c r="G29" s="60">
        <f>D29*G5</f>
        <v>963.4895808686097</v>
      </c>
      <c r="H29" s="61">
        <f>G29/G41</f>
        <v>18.14139674013575</v>
      </c>
      <c r="I29" s="61">
        <f>D29*I5</f>
        <v>1347.6528820035096</v>
      </c>
      <c r="J29" s="106">
        <f>I29/I41</f>
        <v>18.14043454036222</v>
      </c>
      <c r="K29" s="181">
        <f t="shared" si="1"/>
        <v>59225</v>
      </c>
    </row>
    <row r="30" spans="2:11" ht="30.75" customHeight="1" hidden="1">
      <c r="B30" s="59" t="s">
        <v>47</v>
      </c>
      <c r="C30" s="78" t="s">
        <v>56</v>
      </c>
      <c r="D30" s="61"/>
      <c r="E30" s="61">
        <f>D30*E5</f>
        <v>0</v>
      </c>
      <c r="F30" s="61">
        <f>E30/E41</f>
        <v>0</v>
      </c>
      <c r="G30" s="60">
        <f>D30*G5</f>
        <v>0</v>
      </c>
      <c r="H30" s="61">
        <f>G30/G41</f>
        <v>0</v>
      </c>
      <c r="I30" s="61">
        <f>D30*I5</f>
        <v>0</v>
      </c>
      <c r="J30" s="106">
        <f>I30/I41</f>
        <v>0</v>
      </c>
      <c r="K30" s="181">
        <f t="shared" si="1"/>
        <v>0</v>
      </c>
    </row>
    <row r="31" spans="2:11" ht="72" customHeight="1">
      <c r="B31" s="59" t="s">
        <v>47</v>
      </c>
      <c r="C31" s="77" t="s">
        <v>138</v>
      </c>
      <c r="D31" s="61">
        <v>45557.33</v>
      </c>
      <c r="E31" s="61">
        <f>D31*E5</f>
        <v>43779.54224384841</v>
      </c>
      <c r="F31" s="61">
        <f>E31/E41</f>
        <v>13.954706413828758</v>
      </c>
      <c r="G31" s="60">
        <f>D31*G5</f>
        <v>741.1399373101383</v>
      </c>
      <c r="H31" s="61">
        <f>G31/G41</f>
        <v>13.954809589722053</v>
      </c>
      <c r="I31" s="61">
        <f>D31*I5</f>
        <v>1036.6478188414512</v>
      </c>
      <c r="J31" s="106">
        <f>I31/I41</f>
        <v>13.954069441936346</v>
      </c>
      <c r="K31" s="181">
        <f t="shared" si="1"/>
        <v>45557.33</v>
      </c>
    </row>
    <row r="32" spans="2:11" ht="48" customHeight="1">
      <c r="B32" s="62" t="s">
        <v>53</v>
      </c>
      <c r="C32" s="79" t="s">
        <v>116</v>
      </c>
      <c r="D32" s="64">
        <v>30749.9</v>
      </c>
      <c r="E32" s="64">
        <f>D32*E5</f>
        <v>29549.943906811797</v>
      </c>
      <c r="F32" s="64">
        <f>E32/E41</f>
        <v>9.419029314373624</v>
      </c>
      <c r="G32" s="63">
        <f>D32*G5</f>
        <v>500.24834550868155</v>
      </c>
      <c r="H32" s="64">
        <f>G32/G41</f>
        <v>9.419098955162521</v>
      </c>
      <c r="I32" s="64">
        <f>D32*I5</f>
        <v>699.7077476795225</v>
      </c>
      <c r="J32" s="113">
        <f>I32/I41</f>
        <v>9.418599376491082</v>
      </c>
      <c r="K32" s="181">
        <f t="shared" si="1"/>
        <v>30749.9</v>
      </c>
    </row>
    <row r="33" spans="2:11" ht="33" customHeight="1">
      <c r="B33" s="62" t="s">
        <v>133</v>
      </c>
      <c r="C33" s="79" t="s">
        <v>143</v>
      </c>
      <c r="D33" s="64">
        <v>11806.33</v>
      </c>
      <c r="E33" s="64">
        <f>D33*E5</f>
        <v>11345.610530288206</v>
      </c>
      <c r="F33" s="64">
        <f>E33/E41</f>
        <v>3.6164074798672106</v>
      </c>
      <c r="G33" s="63">
        <f>D33*G5</f>
        <v>192.06882133046</v>
      </c>
      <c r="H33" s="64">
        <f>G33/G41</f>
        <v>3.616434218234984</v>
      </c>
      <c r="I33" s="64">
        <f>D33*I5</f>
        <v>268.65064838133384</v>
      </c>
      <c r="J33" s="113">
        <f>I33/I41</f>
        <v>3.616242406532963</v>
      </c>
      <c r="K33" s="181">
        <f t="shared" si="1"/>
        <v>11806.33</v>
      </c>
    </row>
    <row r="34" spans="2:11" ht="23.25" customHeight="1" thickBot="1">
      <c r="B34" s="86" t="s">
        <v>134</v>
      </c>
      <c r="C34" s="97" t="s">
        <v>141</v>
      </c>
      <c r="D34" s="87">
        <v>7440.48</v>
      </c>
      <c r="E34" s="87">
        <f>D34*E5</f>
        <v>7150.129484640764</v>
      </c>
      <c r="F34" s="87">
        <f>E34/E41</f>
        <v>2.27910006969163</v>
      </c>
      <c r="G34" s="100">
        <f>D34*G5</f>
        <v>121.04389964814307</v>
      </c>
      <c r="H34" s="87">
        <f>G34/G41</f>
        <v>2.279116920507307</v>
      </c>
      <c r="I34" s="87">
        <f>D34*I5</f>
        <v>169.30661571109283</v>
      </c>
      <c r="J34" s="114">
        <f>I34/I41</f>
        <v>2.278996038647097</v>
      </c>
      <c r="K34" s="181">
        <f>I34+G34+E34</f>
        <v>7440.48</v>
      </c>
    </row>
    <row r="35" spans="2:16" s="30" customFormat="1" ht="16.5" customHeight="1" thickBot="1">
      <c r="B35" s="88" t="s">
        <v>10</v>
      </c>
      <c r="C35" s="89" t="s">
        <v>22</v>
      </c>
      <c r="D35" s="90">
        <f aca="true" t="shared" si="6" ref="D35:J35">D36+D37+D38+D39</f>
        <v>695793.7914</v>
      </c>
      <c r="E35" s="91">
        <f t="shared" si="6"/>
        <v>668641.7681546251</v>
      </c>
      <c r="F35" s="92">
        <f t="shared" si="6"/>
        <v>213.12921726430872</v>
      </c>
      <c r="G35" s="90">
        <f t="shared" si="6"/>
        <v>11319.37641953511</v>
      </c>
      <c r="H35" s="101">
        <f t="shared" si="6"/>
        <v>213.13079306223145</v>
      </c>
      <c r="I35" s="101">
        <f t="shared" si="6"/>
        <v>15832.646825839744</v>
      </c>
      <c r="J35" s="115">
        <f t="shared" si="6"/>
        <v>213.1194888388712</v>
      </c>
      <c r="K35" s="181">
        <f>E35+G35+I35</f>
        <v>695793.7914</v>
      </c>
      <c r="L35" s="197"/>
      <c r="M35" s="191"/>
      <c r="N35" s="191"/>
      <c r="O35" s="191"/>
      <c r="P35" s="191"/>
    </row>
    <row r="36" spans="2:12" ht="15" customHeight="1">
      <c r="B36" s="50" t="s">
        <v>18</v>
      </c>
      <c r="C36" s="50" t="s">
        <v>28</v>
      </c>
      <c r="D36" s="57">
        <v>541147.87</v>
      </c>
      <c r="E36" s="57">
        <f>D36*E5</f>
        <v>520030.60835289484</v>
      </c>
      <c r="F36" s="57">
        <f>E36/E41</f>
        <v>165.75948705331876</v>
      </c>
      <c r="G36" s="51">
        <f>D36*G5</f>
        <v>8803.551447095668</v>
      </c>
      <c r="H36" s="57">
        <f>G36/G41</f>
        <v>165.760712617128</v>
      </c>
      <c r="I36" s="57">
        <f>D36*I5</f>
        <v>12313.710200009466</v>
      </c>
      <c r="J36" s="105">
        <f>I36/I41</f>
        <v>165.75192085084754</v>
      </c>
      <c r="K36" s="181">
        <f t="shared" si="1"/>
        <v>541147.87</v>
      </c>
      <c r="L36" s="194"/>
    </row>
    <row r="37" spans="2:11" ht="29.25" customHeight="1">
      <c r="B37" s="52" t="s">
        <v>19</v>
      </c>
      <c r="C37" s="52" t="s">
        <v>29</v>
      </c>
      <c r="D37" s="58">
        <f>D36*22%</f>
        <v>119052.53139999999</v>
      </c>
      <c r="E37" s="58">
        <f>E36*22%</f>
        <v>114406.73383763687</v>
      </c>
      <c r="F37" s="58">
        <f>E37/E41</f>
        <v>36.46708715173013</v>
      </c>
      <c r="G37" s="25">
        <f>G36*22%</f>
        <v>1936.781318361047</v>
      </c>
      <c r="H37" s="58">
        <f>G37/G41</f>
        <v>36.46735677576816</v>
      </c>
      <c r="I37" s="58">
        <f>D37*I5</f>
        <v>2709.016244002082</v>
      </c>
      <c r="J37" s="96">
        <f>I37/I41</f>
        <v>36.46542258718646</v>
      </c>
      <c r="K37" s="181">
        <f t="shared" si="1"/>
        <v>119052.53139999999</v>
      </c>
    </row>
    <row r="38" spans="2:11" ht="19.5" customHeight="1">
      <c r="B38" s="52" t="s">
        <v>129</v>
      </c>
      <c r="C38" s="52" t="s">
        <v>130</v>
      </c>
      <c r="D38" s="58">
        <v>10885.78</v>
      </c>
      <c r="E38" s="58">
        <f>D38*E5</f>
        <v>10460.983235129015</v>
      </c>
      <c r="F38" s="58">
        <f>E38/E41</f>
        <v>3.334432987743768</v>
      </c>
      <c r="G38" s="25">
        <f>D38*G5</f>
        <v>177.09304532930173</v>
      </c>
      <c r="H38" s="58">
        <f>G38/G41</f>
        <v>3.33445764129734</v>
      </c>
      <c r="I38" s="58">
        <f>D38*I5</f>
        <v>247.70371954168283</v>
      </c>
      <c r="J38" s="96">
        <f>I38/I41</f>
        <v>3.3342807853234997</v>
      </c>
      <c r="K38" s="181">
        <f>I38+G38+E38</f>
        <v>10885.779999999999</v>
      </c>
    </row>
    <row r="39" spans="2:11" ht="52.5" customHeight="1" thickBot="1">
      <c r="B39" s="70" t="s">
        <v>131</v>
      </c>
      <c r="C39" s="70" t="s">
        <v>135</v>
      </c>
      <c r="D39" s="74">
        <v>24707.61</v>
      </c>
      <c r="E39" s="74">
        <f>D39*E5</f>
        <v>23743.442728964394</v>
      </c>
      <c r="F39" s="74">
        <f>E39/E41</f>
        <v>7.568210071516034</v>
      </c>
      <c r="G39" s="71">
        <f>D39*G5</f>
        <v>401.95060874909365</v>
      </c>
      <c r="H39" s="73">
        <f>G39/G41</f>
        <v>7.568266028037915</v>
      </c>
      <c r="I39" s="73">
        <f>D39*I5</f>
        <v>562.216662286513</v>
      </c>
      <c r="J39" s="107">
        <f>I39/I41</f>
        <v>7.567864615513703</v>
      </c>
      <c r="K39" s="181">
        <f>E39+G39+I39</f>
        <v>24707.61</v>
      </c>
    </row>
    <row r="40" spans="2:16" s="30" customFormat="1" ht="19.5" customHeight="1" thickBot="1">
      <c r="B40" s="48" t="s">
        <v>40</v>
      </c>
      <c r="C40" s="32" t="s">
        <v>30</v>
      </c>
      <c r="D40" s="65">
        <f>D35+D22+D18+D17+D8</f>
        <v>6228969.0988</v>
      </c>
      <c r="E40" s="33">
        <f aca="true" t="shared" si="7" ref="E40:J40">E35+E22+E18+E17+E8</f>
        <v>5985921.730129897</v>
      </c>
      <c r="F40" s="34">
        <f t="shared" si="7"/>
        <v>1908.0094509635467</v>
      </c>
      <c r="G40" s="35">
        <f t="shared" si="7"/>
        <v>101341.44854279667</v>
      </c>
      <c r="H40" s="46">
        <f t="shared" si="7"/>
        <v>1908.1425069251866</v>
      </c>
      <c r="I40" s="33">
        <f t="shared" si="7"/>
        <v>141705.92012730593</v>
      </c>
      <c r="J40" s="34">
        <f t="shared" si="7"/>
        <v>1907.4696476955974</v>
      </c>
      <c r="K40" s="189">
        <f>E40+G40+I40</f>
        <v>6228969.0988</v>
      </c>
      <c r="L40" s="198"/>
      <c r="M40" s="197"/>
      <c r="N40" s="191"/>
      <c r="O40" s="191"/>
      <c r="P40" s="191"/>
    </row>
    <row r="41" spans="2:16" s="29" customFormat="1" ht="18" customHeight="1" thickBot="1">
      <c r="B41" s="65"/>
      <c r="C41" s="94" t="s">
        <v>38</v>
      </c>
      <c r="D41" s="95">
        <f>E41+G41+I41</f>
        <v>3264.6600000000003</v>
      </c>
      <c r="E41" s="154">
        <v>3137.26</v>
      </c>
      <c r="F41" s="155"/>
      <c r="G41" s="156">
        <v>53.11</v>
      </c>
      <c r="H41" s="157"/>
      <c r="I41" s="154">
        <v>74.29</v>
      </c>
      <c r="J41" s="155"/>
      <c r="K41" s="199">
        <f>I41+G41+E41</f>
        <v>3264.6600000000003</v>
      </c>
      <c r="L41" s="194"/>
      <c r="M41" s="194"/>
      <c r="N41" s="194"/>
      <c r="O41" s="194"/>
      <c r="P41" s="194"/>
    </row>
    <row r="42" spans="2:11" ht="14.25" customHeight="1">
      <c r="B42" s="158" t="s">
        <v>11</v>
      </c>
      <c r="C42" s="159"/>
      <c r="D42" s="93">
        <f>D40/D41</f>
        <v>1907.9993318752945</v>
      </c>
      <c r="E42" s="160">
        <f>E40/E41</f>
        <v>1908.0094509635467</v>
      </c>
      <c r="F42" s="161"/>
      <c r="G42" s="162">
        <f>G40/G41</f>
        <v>1908.1425069251868</v>
      </c>
      <c r="H42" s="163"/>
      <c r="I42" s="160">
        <f>I40/I41</f>
        <v>1907.4696476955971</v>
      </c>
      <c r="J42" s="161"/>
      <c r="K42" s="200"/>
    </row>
    <row r="43" spans="2:10" ht="0.75" customHeight="1">
      <c r="B43" s="141" t="s">
        <v>136</v>
      </c>
      <c r="C43" s="142"/>
      <c r="D43" s="23"/>
      <c r="E43" s="152">
        <v>0</v>
      </c>
      <c r="F43" s="153"/>
      <c r="G43" s="152"/>
      <c r="H43" s="153"/>
      <c r="I43" s="152"/>
      <c r="J43" s="153"/>
    </row>
    <row r="44" spans="2:10" ht="15.75" customHeight="1">
      <c r="B44" s="141" t="s">
        <v>139</v>
      </c>
      <c r="C44" s="142"/>
      <c r="D44" s="23"/>
      <c r="E44" s="152"/>
      <c r="F44" s="153"/>
      <c r="G44" s="152">
        <f>G42*4%</f>
        <v>76.32570027700747</v>
      </c>
      <c r="H44" s="153"/>
      <c r="I44" s="152">
        <f>I42*4%</f>
        <v>76.29878590782388</v>
      </c>
      <c r="J44" s="153"/>
    </row>
    <row r="45" spans="2:11" ht="20.25" customHeight="1">
      <c r="B45" s="141" t="s">
        <v>12</v>
      </c>
      <c r="C45" s="142"/>
      <c r="D45" s="58">
        <f>E45+G45+I45</f>
        <v>28103.31</v>
      </c>
      <c r="E45" s="143">
        <v>25572.96</v>
      </c>
      <c r="F45" s="144"/>
      <c r="G45" s="145">
        <v>1978.74</v>
      </c>
      <c r="H45" s="146"/>
      <c r="I45" s="147">
        <v>551.61</v>
      </c>
      <c r="J45" s="144"/>
      <c r="K45" s="181">
        <f>I45+G45+E45</f>
        <v>28103.309999999998</v>
      </c>
    </row>
    <row r="46" spans="2:11" ht="30" customHeight="1">
      <c r="B46" s="141" t="s">
        <v>117</v>
      </c>
      <c r="C46" s="142"/>
      <c r="D46" s="5"/>
      <c r="E46" s="148">
        <v>0.02</v>
      </c>
      <c r="F46" s="149"/>
      <c r="G46" s="150">
        <v>0.02</v>
      </c>
      <c r="H46" s="151"/>
      <c r="I46" s="148">
        <v>0.02</v>
      </c>
      <c r="J46" s="149"/>
      <c r="K46" s="181">
        <f>I46+G46+E46</f>
        <v>0.06</v>
      </c>
    </row>
    <row r="47" spans="2:10" ht="15.75" customHeight="1" thickBot="1">
      <c r="B47" s="128" t="s">
        <v>32</v>
      </c>
      <c r="C47" s="129"/>
      <c r="D47" s="24"/>
      <c r="E47" s="130">
        <f>(E42+E43)*20%</f>
        <v>381.60189019270933</v>
      </c>
      <c r="F47" s="131"/>
      <c r="G47" s="132">
        <f>(G42+G44)*20%</f>
        <v>396.89364144043884</v>
      </c>
      <c r="H47" s="133"/>
      <c r="I47" s="130">
        <f>(I42+I44)*20%</f>
        <v>396.75368672068424</v>
      </c>
      <c r="J47" s="131"/>
    </row>
    <row r="48" spans="2:16" s="30" customFormat="1" ht="27" customHeight="1" thickBot="1">
      <c r="B48" s="134" t="s">
        <v>48</v>
      </c>
      <c r="C48" s="135"/>
      <c r="D48" s="136"/>
      <c r="E48" s="137">
        <f>E42+E43+E47</f>
        <v>2289.611341156256</v>
      </c>
      <c r="F48" s="138"/>
      <c r="G48" s="139">
        <f>G47+G44+G42</f>
        <v>2381.361848642633</v>
      </c>
      <c r="H48" s="140"/>
      <c r="I48" s="137">
        <f>I47+I44+I42</f>
        <v>2380.5221203241053</v>
      </c>
      <c r="J48" s="138"/>
      <c r="K48" s="201"/>
      <c r="L48" s="191"/>
      <c r="M48" s="191"/>
      <c r="N48" s="191"/>
      <c r="O48" s="191"/>
      <c r="P48" s="191"/>
    </row>
    <row r="49" spans="2:16" s="30" customFormat="1" ht="27" customHeight="1" thickBot="1">
      <c r="B49" s="119" t="s">
        <v>121</v>
      </c>
      <c r="C49" s="120"/>
      <c r="D49" s="121"/>
      <c r="E49" s="122">
        <f>E48*E46</f>
        <v>45.79222682312512</v>
      </c>
      <c r="F49" s="123"/>
      <c r="G49" s="124">
        <f>G48*G46</f>
        <v>47.627236972852664</v>
      </c>
      <c r="H49" s="125"/>
      <c r="I49" s="122">
        <f>I48*I46</f>
        <v>47.61044240648211</v>
      </c>
      <c r="J49" s="123"/>
      <c r="K49" s="201"/>
      <c r="L49" s="191"/>
      <c r="M49" s="191"/>
      <c r="N49" s="191"/>
      <c r="O49" s="191"/>
      <c r="P49" s="191"/>
    </row>
    <row r="50" spans="2:16" s="30" customFormat="1" ht="41.25" customHeight="1">
      <c r="B50" s="3"/>
      <c r="C50" s="3"/>
      <c r="D50" s="3"/>
      <c r="E50" s="4"/>
      <c r="F50" s="3"/>
      <c r="G50" s="4"/>
      <c r="H50" s="3"/>
      <c r="I50" s="4"/>
      <c r="J50" s="3"/>
      <c r="K50" s="201"/>
      <c r="L50" s="191"/>
      <c r="M50" s="191"/>
      <c r="N50" s="191"/>
      <c r="O50" s="191"/>
      <c r="P50" s="191"/>
    </row>
    <row r="51" spans="2:16" s="30" customFormat="1" ht="30" customHeight="1">
      <c r="B51" s="126" t="s">
        <v>140</v>
      </c>
      <c r="C51" s="126"/>
      <c r="D51" s="126"/>
      <c r="E51" s="126"/>
      <c r="F51" s="126"/>
      <c r="G51" s="126"/>
      <c r="H51" s="126"/>
      <c r="I51" s="126"/>
      <c r="J51" s="126"/>
      <c r="K51" s="201"/>
      <c r="L51" s="191"/>
      <c r="M51" s="191"/>
      <c r="N51" s="191"/>
      <c r="O51" s="191"/>
      <c r="P51" s="191"/>
    </row>
    <row r="53" spans="2:3" ht="15">
      <c r="B53" s="127"/>
      <c r="C53" s="127"/>
    </row>
    <row r="58" spans="2:16" s="29" customFormat="1" ht="15">
      <c r="B58" s="28"/>
      <c r="C58" s="28"/>
      <c r="D58" s="28"/>
      <c r="E58" s="28"/>
      <c r="G58" s="28" t="s">
        <v>50</v>
      </c>
      <c r="I58" s="28"/>
      <c r="K58" s="181"/>
      <c r="L58" s="182"/>
      <c r="M58" s="182"/>
      <c r="N58" s="182"/>
      <c r="O58" s="182"/>
      <c r="P58" s="182"/>
    </row>
  </sheetData>
  <sheetProtection/>
  <mergeCells count="46">
    <mergeCell ref="E46:F46"/>
    <mergeCell ref="G46:H46"/>
    <mergeCell ref="I46:J46"/>
    <mergeCell ref="B42:C42"/>
    <mergeCell ref="B43:C43"/>
    <mergeCell ref="B44:C44"/>
    <mergeCell ref="B45:C45"/>
    <mergeCell ref="B46:C46"/>
    <mergeCell ref="G44:H44"/>
    <mergeCell ref="I44:J44"/>
    <mergeCell ref="B47:C47"/>
    <mergeCell ref="B53:C53"/>
    <mergeCell ref="B48:D48"/>
    <mergeCell ref="E48:F48"/>
    <mergeCell ref="G48:H48"/>
    <mergeCell ref="I48:J48"/>
    <mergeCell ref="B49:D49"/>
    <mergeCell ref="E49:F49"/>
    <mergeCell ref="G49:H49"/>
    <mergeCell ref="I49:J49"/>
    <mergeCell ref="B51:J51"/>
    <mergeCell ref="E47:F47"/>
    <mergeCell ref="G47:H47"/>
    <mergeCell ref="I47:J47"/>
    <mergeCell ref="E43:F43"/>
    <mergeCell ref="G43:H43"/>
    <mergeCell ref="I43:J43"/>
    <mergeCell ref="E45:F45"/>
    <mergeCell ref="G45:H45"/>
    <mergeCell ref="I45:J45"/>
    <mergeCell ref="E44:F44"/>
    <mergeCell ref="E41:F41"/>
    <mergeCell ref="G41:H41"/>
    <mergeCell ref="I41:J41"/>
    <mergeCell ref="E42:F42"/>
    <mergeCell ref="G42:H42"/>
    <mergeCell ref="I42:J42"/>
    <mergeCell ref="B2:J2"/>
    <mergeCell ref="B3:J3"/>
    <mergeCell ref="B4:J4"/>
    <mergeCell ref="B6:B7"/>
    <mergeCell ref="C6:C7"/>
    <mergeCell ref="D6:D7"/>
    <mergeCell ref="E6:F6"/>
    <mergeCell ref="G6:H6"/>
    <mergeCell ref="I6:J6"/>
  </mergeCells>
  <printOptions/>
  <pageMargins left="0.4330708661417323" right="0.2362204724409449" top="0.11811023622047245" bottom="0.15748031496062992" header="0" footer="0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08"/>
  <sheetViews>
    <sheetView zoomScalePageLayoutView="0" workbookViewId="0" topLeftCell="A92">
      <selection activeCell="B116" sqref="B116"/>
    </sheetView>
  </sheetViews>
  <sheetFormatPr defaultColWidth="9.140625" defaultRowHeight="12.75"/>
  <cols>
    <col min="1" max="1" width="9.28125" style="8" customWidth="1"/>
    <col min="2" max="2" width="24.57421875" style="9" customWidth="1"/>
    <col min="3" max="3" width="12.00390625" style="9" customWidth="1"/>
    <col min="4" max="4" width="15.28125" style="9" customWidth="1"/>
    <col min="5" max="5" width="12.57421875" style="9" customWidth="1"/>
    <col min="6" max="6" width="14.57421875" style="9" customWidth="1"/>
    <col min="7" max="7" width="12.421875" style="9" customWidth="1"/>
    <col min="8" max="16384" width="9.140625" style="8" customWidth="1"/>
  </cols>
  <sheetData>
    <row r="5" spans="1:4" ht="35.25" customHeight="1">
      <c r="A5" s="178" t="s">
        <v>60</v>
      </c>
      <c r="B5" s="178"/>
      <c r="C5" s="178"/>
      <c r="D5" s="178"/>
    </row>
    <row r="7" spans="1:4" ht="31.5">
      <c r="A7" s="1" t="s">
        <v>13</v>
      </c>
      <c r="B7" s="10" t="s">
        <v>61</v>
      </c>
      <c r="C7" s="10" t="s">
        <v>62</v>
      </c>
      <c r="D7" s="10" t="s">
        <v>63</v>
      </c>
    </row>
    <row r="8" spans="1:4" ht="15.75">
      <c r="A8" s="2">
        <v>1</v>
      </c>
      <c r="B8" s="11" t="s">
        <v>64</v>
      </c>
      <c r="C8" s="11">
        <v>1</v>
      </c>
      <c r="D8" s="11">
        <v>282.7</v>
      </c>
    </row>
    <row r="9" spans="1:4" ht="15.75">
      <c r="A9" s="2">
        <v>2</v>
      </c>
      <c r="B9" s="11" t="s">
        <v>64</v>
      </c>
      <c r="C9" s="11">
        <v>3</v>
      </c>
      <c r="D9" s="11">
        <v>545.9</v>
      </c>
    </row>
    <row r="10" spans="1:4" ht="15.75">
      <c r="A10" s="2">
        <v>3</v>
      </c>
      <c r="B10" s="11" t="s">
        <v>64</v>
      </c>
      <c r="C10" s="11">
        <v>5</v>
      </c>
      <c r="D10" s="11">
        <v>658.5</v>
      </c>
    </row>
    <row r="11" spans="1:4" ht="15.75">
      <c r="A11" s="2">
        <v>4</v>
      </c>
      <c r="B11" s="11" t="s">
        <v>64</v>
      </c>
      <c r="C11" s="11">
        <v>7</v>
      </c>
      <c r="D11" s="11">
        <v>651.3</v>
      </c>
    </row>
    <row r="12" spans="1:4" ht="15.75">
      <c r="A12" s="2">
        <v>5</v>
      </c>
      <c r="B12" s="11" t="s">
        <v>64</v>
      </c>
      <c r="C12" s="11">
        <v>9</v>
      </c>
      <c r="D12" s="11">
        <v>1698</v>
      </c>
    </row>
    <row r="13" spans="1:4" ht="15.75">
      <c r="A13" s="2">
        <v>6</v>
      </c>
      <c r="B13" s="11" t="s">
        <v>64</v>
      </c>
      <c r="C13" s="11">
        <v>11</v>
      </c>
      <c r="D13" s="11">
        <v>2230</v>
      </c>
    </row>
    <row r="14" spans="1:4" ht="15.75">
      <c r="A14" s="2">
        <v>7</v>
      </c>
      <c r="B14" s="11" t="s">
        <v>64</v>
      </c>
      <c r="C14" s="11">
        <v>13</v>
      </c>
      <c r="D14" s="11">
        <v>2235</v>
      </c>
    </row>
    <row r="15" spans="1:4" ht="15.75">
      <c r="A15" s="2">
        <v>8</v>
      </c>
      <c r="B15" s="11" t="s">
        <v>64</v>
      </c>
      <c r="C15" s="11">
        <v>15</v>
      </c>
      <c r="D15" s="11">
        <v>2180</v>
      </c>
    </row>
    <row r="16" spans="1:4" ht="15.75">
      <c r="A16" s="2">
        <v>9</v>
      </c>
      <c r="B16" s="11" t="s">
        <v>64</v>
      </c>
      <c r="C16" s="11">
        <v>17</v>
      </c>
      <c r="D16" s="11">
        <v>2224</v>
      </c>
    </row>
    <row r="17" spans="1:4" ht="15.75">
      <c r="A17" s="2">
        <v>10</v>
      </c>
      <c r="B17" s="11" t="s">
        <v>64</v>
      </c>
      <c r="C17" s="11">
        <v>19</v>
      </c>
      <c r="D17" s="11">
        <v>2677</v>
      </c>
    </row>
    <row r="18" spans="1:4" ht="15.75">
      <c r="A18" s="2">
        <v>11</v>
      </c>
      <c r="B18" s="11" t="s">
        <v>64</v>
      </c>
      <c r="C18" s="11">
        <v>21</v>
      </c>
      <c r="D18" s="11">
        <v>2564</v>
      </c>
    </row>
    <row r="19" spans="1:5" ht="15.75">
      <c r="A19" s="2">
        <v>12</v>
      </c>
      <c r="B19" s="11" t="s">
        <v>64</v>
      </c>
      <c r="C19" s="11" t="s">
        <v>65</v>
      </c>
      <c r="D19" s="11">
        <v>4022</v>
      </c>
      <c r="E19" s="9" t="s">
        <v>66</v>
      </c>
    </row>
    <row r="20" spans="1:4" ht="15.75">
      <c r="A20" s="2">
        <v>13</v>
      </c>
      <c r="B20" s="11" t="s">
        <v>64</v>
      </c>
      <c r="C20" s="11">
        <v>23</v>
      </c>
      <c r="D20" s="11">
        <v>2187</v>
      </c>
    </row>
    <row r="21" spans="1:4" ht="15.75">
      <c r="A21" s="2">
        <v>14</v>
      </c>
      <c r="B21" s="11" t="s">
        <v>64</v>
      </c>
      <c r="C21" s="11" t="s">
        <v>67</v>
      </c>
      <c r="D21" s="11">
        <v>4238</v>
      </c>
    </row>
    <row r="22" spans="1:4" ht="15.75">
      <c r="A22" s="2">
        <v>15</v>
      </c>
      <c r="B22" s="11" t="s">
        <v>64</v>
      </c>
      <c r="C22" s="11" t="s">
        <v>68</v>
      </c>
      <c r="D22" s="11">
        <v>3001</v>
      </c>
    </row>
    <row r="23" spans="1:4" ht="15.75">
      <c r="A23" s="2">
        <v>16</v>
      </c>
      <c r="B23" s="11" t="s">
        <v>69</v>
      </c>
      <c r="C23" s="11">
        <v>1</v>
      </c>
      <c r="D23" s="11">
        <v>411</v>
      </c>
    </row>
    <row r="24" spans="1:4" ht="15.75">
      <c r="A24" s="2">
        <v>17</v>
      </c>
      <c r="B24" s="11" t="s">
        <v>69</v>
      </c>
      <c r="C24" s="11">
        <v>2</v>
      </c>
      <c r="D24" s="11">
        <v>712.1</v>
      </c>
    </row>
    <row r="25" spans="1:4" ht="15.75">
      <c r="A25" s="2">
        <v>18</v>
      </c>
      <c r="B25" s="11" t="s">
        <v>69</v>
      </c>
      <c r="C25" s="11">
        <v>3</v>
      </c>
      <c r="D25" s="11">
        <v>735.17</v>
      </c>
    </row>
    <row r="26" spans="1:4" ht="15.75">
      <c r="A26" s="2">
        <v>19</v>
      </c>
      <c r="B26" s="11" t="s">
        <v>69</v>
      </c>
      <c r="C26" s="11">
        <v>4</v>
      </c>
      <c r="D26" s="11">
        <v>561.4</v>
      </c>
    </row>
    <row r="27" spans="1:4" ht="15.75">
      <c r="A27" s="2">
        <v>20</v>
      </c>
      <c r="B27" s="11" t="s">
        <v>69</v>
      </c>
      <c r="C27" s="11">
        <v>5</v>
      </c>
      <c r="D27" s="11">
        <v>981.5</v>
      </c>
    </row>
    <row r="28" spans="1:4" ht="15.75">
      <c r="A28" s="2">
        <v>21</v>
      </c>
      <c r="B28" s="11" t="s">
        <v>69</v>
      </c>
      <c r="C28" s="11">
        <v>6</v>
      </c>
      <c r="D28" s="11">
        <v>968.4</v>
      </c>
    </row>
    <row r="29" spans="1:4" ht="15.75">
      <c r="A29" s="2">
        <v>22</v>
      </c>
      <c r="B29" s="11" t="s">
        <v>70</v>
      </c>
      <c r="C29" s="11">
        <v>9</v>
      </c>
      <c r="D29" s="11">
        <v>881.1</v>
      </c>
    </row>
    <row r="30" spans="1:4" ht="29.25" customHeight="1">
      <c r="A30" s="175" t="s">
        <v>71</v>
      </c>
      <c r="B30" s="176"/>
      <c r="C30" s="177"/>
      <c r="D30" s="10">
        <v>36645.07</v>
      </c>
    </row>
    <row r="31" spans="1:4" ht="29.25" customHeight="1">
      <c r="A31" s="19"/>
      <c r="B31" s="19"/>
      <c r="C31" s="19"/>
      <c r="D31" s="20"/>
    </row>
    <row r="32" spans="1:4" ht="29.25" customHeight="1">
      <c r="A32" s="19"/>
      <c r="B32" s="19"/>
      <c r="C32" s="19"/>
      <c r="D32" s="20"/>
    </row>
    <row r="33" spans="1:4" ht="29.25" customHeight="1">
      <c r="A33" s="19"/>
      <c r="B33" s="19"/>
      <c r="C33" s="19"/>
      <c r="D33" s="20"/>
    </row>
    <row r="34" spans="1:4" ht="29.25" customHeight="1">
      <c r="A34" s="19"/>
      <c r="B34" s="19"/>
      <c r="C34" s="19"/>
      <c r="D34" s="20"/>
    </row>
    <row r="35" spans="1:4" ht="29.25" customHeight="1">
      <c r="A35" s="19"/>
      <c r="B35" s="19"/>
      <c r="C35" s="19"/>
      <c r="D35" s="20"/>
    </row>
    <row r="36" spans="1:4" ht="29.25" customHeight="1">
      <c r="A36" s="19"/>
      <c r="B36" s="19"/>
      <c r="C36" s="19"/>
      <c r="D36" s="20"/>
    </row>
    <row r="42" spans="1:7" ht="33.75" customHeight="1">
      <c r="A42" s="178" t="s">
        <v>115</v>
      </c>
      <c r="B42" s="178"/>
      <c r="C42" s="178"/>
      <c r="D42" s="178"/>
      <c r="E42" s="178"/>
      <c r="F42" s="178"/>
      <c r="G42" s="178"/>
    </row>
    <row r="45" spans="1:7" ht="70.5" customHeight="1">
      <c r="A45" s="1" t="s">
        <v>13</v>
      </c>
      <c r="B45" s="10" t="s">
        <v>61</v>
      </c>
      <c r="C45" s="10" t="s">
        <v>62</v>
      </c>
      <c r="D45" s="10" t="s">
        <v>72</v>
      </c>
      <c r="E45" s="16" t="s">
        <v>73</v>
      </c>
      <c r="F45" s="10" t="s">
        <v>74</v>
      </c>
      <c r="G45" s="10" t="s">
        <v>75</v>
      </c>
    </row>
    <row r="46" spans="1:7" ht="15.75">
      <c r="A46" s="2">
        <v>1</v>
      </c>
      <c r="B46" s="11" t="s">
        <v>64</v>
      </c>
      <c r="C46" s="11">
        <v>1</v>
      </c>
      <c r="D46" s="11">
        <v>281.2</v>
      </c>
      <c r="E46" s="17">
        <v>252.4</v>
      </c>
      <c r="F46" s="11">
        <v>0</v>
      </c>
      <c r="G46" s="11">
        <v>28.8</v>
      </c>
    </row>
    <row r="47" spans="1:7" ht="15.75">
      <c r="A47" s="2">
        <v>2</v>
      </c>
      <c r="B47" s="11" t="s">
        <v>64</v>
      </c>
      <c r="C47" s="11">
        <v>3</v>
      </c>
      <c r="D47" s="11">
        <v>545.9</v>
      </c>
      <c r="E47" s="17">
        <v>545.9</v>
      </c>
      <c r="F47" s="11">
        <v>0</v>
      </c>
      <c r="G47" s="11">
        <v>0</v>
      </c>
    </row>
    <row r="48" spans="1:7" ht="15.75">
      <c r="A48" s="2">
        <v>3</v>
      </c>
      <c r="B48" s="11" t="s">
        <v>64</v>
      </c>
      <c r="C48" s="11">
        <v>5</v>
      </c>
      <c r="D48" s="11">
        <v>651.5</v>
      </c>
      <c r="E48" s="17">
        <v>651.5</v>
      </c>
      <c r="F48" s="11">
        <v>0</v>
      </c>
      <c r="G48" s="11">
        <v>0</v>
      </c>
    </row>
    <row r="49" spans="1:7" ht="15.75">
      <c r="A49" s="2">
        <v>4</v>
      </c>
      <c r="B49" s="11" t="s">
        <v>64</v>
      </c>
      <c r="C49" s="11">
        <v>7</v>
      </c>
      <c r="D49" s="11">
        <v>644.1</v>
      </c>
      <c r="E49" s="17">
        <v>644.1</v>
      </c>
      <c r="F49" s="11">
        <v>0</v>
      </c>
      <c r="G49" s="11">
        <v>0</v>
      </c>
    </row>
    <row r="50" spans="1:7" ht="15.75">
      <c r="A50" s="2">
        <v>5</v>
      </c>
      <c r="B50" s="11" t="s">
        <v>64</v>
      </c>
      <c r="C50" s="11">
        <v>9</v>
      </c>
      <c r="D50" s="11">
        <v>1604.7</v>
      </c>
      <c r="E50" s="17">
        <v>1545.4</v>
      </c>
      <c r="F50" s="11">
        <v>0</v>
      </c>
      <c r="G50" s="11">
        <v>59.3</v>
      </c>
    </row>
    <row r="51" spans="1:7" ht="15.75">
      <c r="A51" s="2">
        <v>6</v>
      </c>
      <c r="B51" s="11" t="s">
        <v>64</v>
      </c>
      <c r="C51" s="11">
        <v>11</v>
      </c>
      <c r="D51" s="11">
        <v>2121.6</v>
      </c>
      <c r="E51" s="17">
        <v>2121.6</v>
      </c>
      <c r="F51" s="11">
        <v>0</v>
      </c>
      <c r="G51" s="11">
        <v>0</v>
      </c>
    </row>
    <row r="52" spans="1:7" ht="15.75">
      <c r="A52" s="2">
        <v>7</v>
      </c>
      <c r="B52" s="11" t="s">
        <v>64</v>
      </c>
      <c r="C52" s="11">
        <v>13</v>
      </c>
      <c r="D52" s="11">
        <v>2123.4</v>
      </c>
      <c r="E52" s="17">
        <v>1922.7</v>
      </c>
      <c r="F52" s="11">
        <v>0</v>
      </c>
      <c r="G52" s="11">
        <v>200.7</v>
      </c>
    </row>
    <row r="53" spans="1:7" ht="15.75">
      <c r="A53" s="2">
        <v>8</v>
      </c>
      <c r="B53" s="11" t="s">
        <v>64</v>
      </c>
      <c r="C53" s="11">
        <v>15</v>
      </c>
      <c r="D53" s="11">
        <v>2089.45</v>
      </c>
      <c r="E53" s="17">
        <v>1811.35</v>
      </c>
      <c r="F53" s="11">
        <v>0</v>
      </c>
      <c r="G53" s="11">
        <v>278.1</v>
      </c>
    </row>
    <row r="54" spans="1:7" ht="15.75">
      <c r="A54" s="2">
        <v>9</v>
      </c>
      <c r="B54" s="11" t="s">
        <v>64</v>
      </c>
      <c r="C54" s="11">
        <v>17</v>
      </c>
      <c r="D54" s="11">
        <v>2158.01</v>
      </c>
      <c r="E54" s="17">
        <v>2082.91</v>
      </c>
      <c r="F54" s="11">
        <v>0</v>
      </c>
      <c r="G54" s="11">
        <v>75.1</v>
      </c>
    </row>
    <row r="55" spans="1:7" ht="15.75">
      <c r="A55" s="2">
        <v>10</v>
      </c>
      <c r="B55" s="11" t="s">
        <v>64</v>
      </c>
      <c r="C55" s="11">
        <v>19</v>
      </c>
      <c r="D55" s="11">
        <v>2568.1</v>
      </c>
      <c r="E55" s="17">
        <v>2178.8</v>
      </c>
      <c r="F55" s="11">
        <v>0</v>
      </c>
      <c r="G55" s="11">
        <v>389.3</v>
      </c>
    </row>
    <row r="56" spans="1:7" ht="15.75">
      <c r="A56" s="2">
        <v>11</v>
      </c>
      <c r="B56" s="11" t="s">
        <v>64</v>
      </c>
      <c r="C56" s="11">
        <v>21</v>
      </c>
      <c r="D56" s="11">
        <v>2450.5</v>
      </c>
      <c r="E56" s="17">
        <v>2450.5</v>
      </c>
      <c r="F56" s="11">
        <v>0</v>
      </c>
      <c r="G56" s="11">
        <v>0</v>
      </c>
    </row>
    <row r="57" spans="1:7" ht="15.75">
      <c r="A57" s="2">
        <v>12</v>
      </c>
      <c r="B57" s="11" t="s">
        <v>64</v>
      </c>
      <c r="C57" s="11">
        <v>23</v>
      </c>
      <c r="D57" s="11">
        <v>2094</v>
      </c>
      <c r="E57" s="17">
        <v>1928.7</v>
      </c>
      <c r="F57" s="11">
        <v>0</v>
      </c>
      <c r="G57" s="11">
        <v>165.3</v>
      </c>
    </row>
    <row r="58" spans="1:7" ht="15.75">
      <c r="A58" s="2">
        <v>13</v>
      </c>
      <c r="B58" s="11" t="s">
        <v>64</v>
      </c>
      <c r="C58" s="11" t="s">
        <v>76</v>
      </c>
      <c r="D58" s="11">
        <v>6663.3</v>
      </c>
      <c r="E58" s="17">
        <v>920.2</v>
      </c>
      <c r="F58" s="11">
        <v>2653.1</v>
      </c>
      <c r="G58" s="11">
        <v>3090</v>
      </c>
    </row>
    <row r="59" spans="1:7" ht="15.75">
      <c r="A59" s="2">
        <v>14</v>
      </c>
      <c r="B59" s="11" t="s">
        <v>64</v>
      </c>
      <c r="C59" s="11" t="s">
        <v>65</v>
      </c>
      <c r="D59" s="11">
        <v>3814.1</v>
      </c>
      <c r="E59" s="17">
        <v>1029.3</v>
      </c>
      <c r="F59" s="11">
        <v>1022.95</v>
      </c>
      <c r="G59" s="11">
        <v>1761.85</v>
      </c>
    </row>
    <row r="60" spans="1:7" ht="15.75">
      <c r="A60" s="2">
        <v>15</v>
      </c>
      <c r="B60" s="11" t="s">
        <v>64</v>
      </c>
      <c r="C60" s="11" t="s">
        <v>67</v>
      </c>
      <c r="D60" s="11">
        <v>4015.8</v>
      </c>
      <c r="E60" s="17">
        <v>3322.8</v>
      </c>
      <c r="F60" s="11">
        <v>0</v>
      </c>
      <c r="G60" s="11">
        <v>693</v>
      </c>
    </row>
    <row r="61" spans="1:7" ht="15.75">
      <c r="A61" s="2">
        <v>16</v>
      </c>
      <c r="B61" s="11" t="s">
        <v>64</v>
      </c>
      <c r="C61" s="11" t="s">
        <v>68</v>
      </c>
      <c r="D61" s="11">
        <v>2830.7</v>
      </c>
      <c r="E61" s="17">
        <v>2164.8</v>
      </c>
      <c r="F61" s="11">
        <v>0</v>
      </c>
      <c r="G61" s="11">
        <v>665.9</v>
      </c>
    </row>
    <row r="62" spans="1:7" s="12" customFormat="1" ht="15.75">
      <c r="A62" s="1" t="s">
        <v>59</v>
      </c>
      <c r="B62" s="10"/>
      <c r="C62" s="10"/>
      <c r="D62" s="10">
        <v>36656.36</v>
      </c>
      <c r="E62" s="16">
        <v>25572.96</v>
      </c>
      <c r="F62" s="10">
        <v>3676.05</v>
      </c>
      <c r="G62" s="10">
        <v>7407.35</v>
      </c>
    </row>
    <row r="63" ht="15.75">
      <c r="E63" s="18"/>
    </row>
    <row r="64" ht="28.5" customHeight="1">
      <c r="E64" s="18"/>
    </row>
    <row r="65" ht="28.5" customHeight="1">
      <c r="E65" s="18"/>
    </row>
    <row r="66" ht="28.5" customHeight="1">
      <c r="E66" s="18"/>
    </row>
    <row r="67" ht="28.5" customHeight="1">
      <c r="E67" s="18"/>
    </row>
    <row r="68" ht="28.5" customHeight="1">
      <c r="E68" s="18"/>
    </row>
    <row r="69" ht="28.5" customHeight="1">
      <c r="E69" s="18"/>
    </row>
    <row r="70" ht="28.5" customHeight="1">
      <c r="E70" s="18"/>
    </row>
    <row r="71" ht="28.5" customHeight="1">
      <c r="E71" s="18"/>
    </row>
    <row r="72" ht="28.5" customHeight="1"/>
    <row r="73" ht="28.5" customHeight="1"/>
    <row r="74" ht="13.5" customHeight="1"/>
    <row r="75" spans="1:6" ht="35.25" customHeight="1">
      <c r="A75" s="178" t="s">
        <v>114</v>
      </c>
      <c r="B75" s="178"/>
      <c r="C75" s="178"/>
      <c r="D75" s="178"/>
      <c r="E75" s="178"/>
      <c r="F75" s="178"/>
    </row>
    <row r="77" spans="1:6" ht="20.25" customHeight="1">
      <c r="A77" s="179" t="s">
        <v>77</v>
      </c>
      <c r="B77" s="179"/>
      <c r="C77" s="179"/>
      <c r="D77" s="11">
        <v>744.9</v>
      </c>
      <c r="E77" s="180" t="s">
        <v>78</v>
      </c>
      <c r="F77" s="180"/>
    </row>
    <row r="78" spans="1:6" ht="20.25" customHeight="1">
      <c r="A78" s="179" t="s">
        <v>79</v>
      </c>
      <c r="B78" s="179"/>
      <c r="C78" s="179"/>
      <c r="D78" s="11">
        <v>32.3</v>
      </c>
      <c r="E78" s="180" t="s">
        <v>80</v>
      </c>
      <c r="F78" s="180"/>
    </row>
    <row r="79" spans="1:6" ht="20.25" customHeight="1">
      <c r="A79" s="179" t="s">
        <v>81</v>
      </c>
      <c r="B79" s="179"/>
      <c r="C79" s="179"/>
      <c r="D79" s="11">
        <v>211.6</v>
      </c>
      <c r="E79" s="180" t="s">
        <v>82</v>
      </c>
      <c r="F79" s="180"/>
    </row>
    <row r="80" spans="1:6" ht="20.25" customHeight="1">
      <c r="A80" s="179" t="s">
        <v>81</v>
      </c>
      <c r="B80" s="179"/>
      <c r="C80" s="179"/>
      <c r="D80" s="11">
        <v>15.3</v>
      </c>
      <c r="E80" s="180" t="s">
        <v>83</v>
      </c>
      <c r="F80" s="180"/>
    </row>
    <row r="81" spans="1:6" ht="20.25" customHeight="1">
      <c r="A81" s="179" t="s">
        <v>81</v>
      </c>
      <c r="B81" s="179"/>
      <c r="C81" s="179"/>
      <c r="D81" s="11">
        <v>14.9</v>
      </c>
      <c r="E81" s="180" t="s">
        <v>80</v>
      </c>
      <c r="F81" s="180"/>
    </row>
    <row r="82" spans="1:6" ht="20.25" customHeight="1">
      <c r="A82" s="179" t="s">
        <v>81</v>
      </c>
      <c r="B82" s="179"/>
      <c r="C82" s="179"/>
      <c r="D82" s="11">
        <v>65.2</v>
      </c>
      <c r="E82" s="180" t="s">
        <v>84</v>
      </c>
      <c r="F82" s="180"/>
    </row>
    <row r="83" spans="1:6" ht="20.25" customHeight="1">
      <c r="A83" s="179" t="s">
        <v>81</v>
      </c>
      <c r="B83" s="179"/>
      <c r="C83" s="179"/>
      <c r="D83" s="11">
        <v>79</v>
      </c>
      <c r="E83" s="180" t="s">
        <v>80</v>
      </c>
      <c r="F83" s="180"/>
    </row>
    <row r="84" spans="1:6" ht="20.25" customHeight="1">
      <c r="A84" s="179" t="s">
        <v>81</v>
      </c>
      <c r="B84" s="179"/>
      <c r="C84" s="179"/>
      <c r="D84" s="11">
        <v>612.14</v>
      </c>
      <c r="E84" s="180" t="s">
        <v>78</v>
      </c>
      <c r="F84" s="180"/>
    </row>
    <row r="85" spans="1:6" ht="20.25" customHeight="1">
      <c r="A85" s="179" t="s">
        <v>81</v>
      </c>
      <c r="B85" s="179"/>
      <c r="C85" s="179"/>
      <c r="D85" s="11">
        <v>60.1</v>
      </c>
      <c r="E85" s="180" t="s">
        <v>84</v>
      </c>
      <c r="F85" s="180"/>
    </row>
    <row r="86" spans="1:6" ht="20.25" customHeight="1">
      <c r="A86" s="179" t="s">
        <v>81</v>
      </c>
      <c r="B86" s="179"/>
      <c r="C86" s="179"/>
      <c r="D86" s="11">
        <v>100.3</v>
      </c>
      <c r="E86" s="180" t="s">
        <v>85</v>
      </c>
      <c r="F86" s="180"/>
    </row>
    <row r="87" spans="1:6" ht="20.25" customHeight="1">
      <c r="A87" s="179" t="s">
        <v>81</v>
      </c>
      <c r="B87" s="179"/>
      <c r="C87" s="179"/>
      <c r="D87" s="11">
        <v>43</v>
      </c>
      <c r="E87" s="180" t="s">
        <v>80</v>
      </c>
      <c r="F87" s="180"/>
    </row>
    <row r="88" spans="1:7" s="12" customFormat="1" ht="20.25" customHeight="1">
      <c r="A88" s="173" t="s">
        <v>111</v>
      </c>
      <c r="B88" s="173"/>
      <c r="C88" s="173"/>
      <c r="D88" s="10">
        <f>SUM(D77:D87)</f>
        <v>1978.7399999999996</v>
      </c>
      <c r="E88" s="174"/>
      <c r="F88" s="174"/>
      <c r="G88" s="13"/>
    </row>
    <row r="89" spans="1:6" ht="31.5" customHeight="1">
      <c r="A89" s="14"/>
      <c r="B89" s="14"/>
      <c r="C89" s="14"/>
      <c r="D89" s="15"/>
      <c r="E89" s="15"/>
      <c r="F89" s="15"/>
    </row>
    <row r="91" spans="1:6" ht="47.25" customHeight="1">
      <c r="A91" s="178" t="s">
        <v>112</v>
      </c>
      <c r="B91" s="178"/>
      <c r="C91" s="178"/>
      <c r="D91" s="178"/>
      <c r="E91" s="178"/>
      <c r="F91" s="178"/>
    </row>
    <row r="92" spans="1:6" ht="18.75" customHeight="1">
      <c r="A92" s="179" t="s">
        <v>86</v>
      </c>
      <c r="B92" s="179"/>
      <c r="C92" s="179"/>
      <c r="D92" s="11">
        <v>15</v>
      </c>
      <c r="E92" s="180" t="s">
        <v>87</v>
      </c>
      <c r="F92" s="180"/>
    </row>
    <row r="93" spans="1:6" ht="18.75" customHeight="1">
      <c r="A93" s="179" t="s">
        <v>88</v>
      </c>
      <c r="B93" s="179"/>
      <c r="C93" s="179"/>
      <c r="D93" s="11">
        <v>54.18</v>
      </c>
      <c r="E93" s="180" t="s">
        <v>89</v>
      </c>
      <c r="F93" s="180"/>
    </row>
    <row r="94" spans="1:6" ht="18.75" customHeight="1">
      <c r="A94" s="179" t="s">
        <v>90</v>
      </c>
      <c r="B94" s="179"/>
      <c r="C94" s="179"/>
      <c r="D94" s="11">
        <v>12.4</v>
      </c>
      <c r="E94" s="180" t="s">
        <v>87</v>
      </c>
      <c r="F94" s="180"/>
    </row>
    <row r="95" spans="1:6" ht="18.75" customHeight="1">
      <c r="A95" s="179" t="s">
        <v>91</v>
      </c>
      <c r="B95" s="179"/>
      <c r="C95" s="179"/>
      <c r="D95" s="11">
        <v>36.2</v>
      </c>
      <c r="E95" s="180" t="s">
        <v>92</v>
      </c>
      <c r="F95" s="180"/>
    </row>
    <row r="96" spans="1:6" ht="18.75" customHeight="1">
      <c r="A96" s="179" t="s">
        <v>93</v>
      </c>
      <c r="B96" s="179"/>
      <c r="C96" s="179"/>
      <c r="D96" s="11">
        <v>27.4</v>
      </c>
      <c r="E96" s="180" t="s">
        <v>89</v>
      </c>
      <c r="F96" s="180"/>
    </row>
    <row r="97" spans="1:6" ht="18.75" customHeight="1">
      <c r="A97" s="179" t="s">
        <v>94</v>
      </c>
      <c r="B97" s="179"/>
      <c r="C97" s="179"/>
      <c r="D97" s="11">
        <v>4.85</v>
      </c>
      <c r="E97" s="180" t="s">
        <v>89</v>
      </c>
      <c r="F97" s="180"/>
    </row>
    <row r="98" spans="1:6" ht="18.75" customHeight="1">
      <c r="A98" s="179" t="s">
        <v>95</v>
      </c>
      <c r="B98" s="179"/>
      <c r="C98" s="179"/>
      <c r="D98" s="11">
        <v>41.5</v>
      </c>
      <c r="E98" s="180" t="s">
        <v>96</v>
      </c>
      <c r="F98" s="180"/>
    </row>
    <row r="99" spans="1:6" ht="18.75" customHeight="1">
      <c r="A99" s="179" t="s">
        <v>97</v>
      </c>
      <c r="B99" s="179"/>
      <c r="C99" s="179"/>
      <c r="D99" s="11">
        <v>36.5</v>
      </c>
      <c r="E99" s="180" t="s">
        <v>98</v>
      </c>
      <c r="F99" s="180"/>
    </row>
    <row r="100" spans="1:6" ht="18.75" customHeight="1">
      <c r="A100" s="179" t="s">
        <v>99</v>
      </c>
      <c r="B100" s="179"/>
      <c r="C100" s="179"/>
      <c r="D100" s="11">
        <v>20.95</v>
      </c>
      <c r="E100" s="180" t="s">
        <v>87</v>
      </c>
      <c r="F100" s="180"/>
    </row>
    <row r="101" spans="1:6" ht="18.75" customHeight="1">
      <c r="A101" s="179" t="s">
        <v>100</v>
      </c>
      <c r="B101" s="179"/>
      <c r="C101" s="179"/>
      <c r="D101" s="11">
        <v>10</v>
      </c>
      <c r="E101" s="180" t="s">
        <v>87</v>
      </c>
      <c r="F101" s="180"/>
    </row>
    <row r="102" spans="1:6" ht="18.75" customHeight="1">
      <c r="A102" s="179" t="s">
        <v>101</v>
      </c>
      <c r="B102" s="179"/>
      <c r="C102" s="179"/>
      <c r="D102" s="11">
        <v>24.73</v>
      </c>
      <c r="E102" s="180" t="s">
        <v>89</v>
      </c>
      <c r="F102" s="180"/>
    </row>
    <row r="103" spans="1:6" ht="18.75" customHeight="1">
      <c r="A103" s="179" t="s">
        <v>102</v>
      </c>
      <c r="B103" s="179"/>
      <c r="C103" s="179"/>
      <c r="D103" s="11">
        <v>139.1</v>
      </c>
      <c r="E103" s="180" t="s">
        <v>87</v>
      </c>
      <c r="F103" s="180"/>
    </row>
    <row r="104" spans="1:6" ht="18.75" customHeight="1">
      <c r="A104" s="179" t="s">
        <v>103</v>
      </c>
      <c r="B104" s="179"/>
      <c r="C104" s="179"/>
      <c r="D104" s="11">
        <v>27.3</v>
      </c>
      <c r="E104" s="180" t="s">
        <v>104</v>
      </c>
      <c r="F104" s="180"/>
    </row>
    <row r="105" spans="1:6" ht="18.75" customHeight="1">
      <c r="A105" s="179" t="s">
        <v>105</v>
      </c>
      <c r="B105" s="179"/>
      <c r="C105" s="179"/>
      <c r="D105" s="11">
        <v>101.5</v>
      </c>
      <c r="E105" s="180" t="s">
        <v>106</v>
      </c>
      <c r="F105" s="180"/>
    </row>
    <row r="106" spans="1:6" ht="18.75" customHeight="1">
      <c r="A106" s="179" t="s">
        <v>107</v>
      </c>
      <c r="B106" s="179"/>
      <c r="C106" s="179"/>
      <c r="D106" s="11" t="s">
        <v>108</v>
      </c>
      <c r="E106" s="180" t="s">
        <v>106</v>
      </c>
      <c r="F106" s="180"/>
    </row>
    <row r="107" spans="1:6" ht="18.75" customHeight="1">
      <c r="A107" s="179" t="s">
        <v>109</v>
      </c>
      <c r="B107" s="179"/>
      <c r="C107" s="179"/>
      <c r="D107" s="11" t="s">
        <v>110</v>
      </c>
      <c r="E107" s="180" t="s">
        <v>106</v>
      </c>
      <c r="F107" s="180"/>
    </row>
    <row r="108" spans="1:7" s="12" customFormat="1" ht="15.75">
      <c r="A108" s="173" t="s">
        <v>113</v>
      </c>
      <c r="B108" s="173"/>
      <c r="C108" s="173"/>
      <c r="D108" s="10">
        <f>D105+D104+D103+D102+D101+D100+D99+D98+D97+D96+D95+D94+D93+D92</f>
        <v>551.6099999999999</v>
      </c>
      <c r="E108" s="174"/>
      <c r="F108" s="174"/>
      <c r="G108" s="13"/>
    </row>
  </sheetData>
  <sheetProtection/>
  <mergeCells count="63">
    <mergeCell ref="A108:C108"/>
    <mergeCell ref="E108:F108"/>
    <mergeCell ref="A5:D5"/>
    <mergeCell ref="A42:G42"/>
    <mergeCell ref="A77:C77"/>
    <mergeCell ref="A78:C78"/>
    <mergeCell ref="A79:C79"/>
    <mergeCell ref="E77:F77"/>
    <mergeCell ref="E78:F78"/>
    <mergeCell ref="E79:F79"/>
    <mergeCell ref="A80:C80"/>
    <mergeCell ref="A81:C81"/>
    <mergeCell ref="A82:C82"/>
    <mergeCell ref="A87:C87"/>
    <mergeCell ref="A86:C86"/>
    <mergeCell ref="A85:C85"/>
    <mergeCell ref="A84:C84"/>
    <mergeCell ref="A83:C83"/>
    <mergeCell ref="E93:F93"/>
    <mergeCell ref="E80:F80"/>
    <mergeCell ref="E81:F81"/>
    <mergeCell ref="E82:F82"/>
    <mergeCell ref="E83:F83"/>
    <mergeCell ref="E84:F84"/>
    <mergeCell ref="E85:F85"/>
    <mergeCell ref="A95:C95"/>
    <mergeCell ref="E95:F95"/>
    <mergeCell ref="A96:C96"/>
    <mergeCell ref="E96:F96"/>
    <mergeCell ref="E86:F86"/>
    <mergeCell ref="E87:F87"/>
    <mergeCell ref="A91:F91"/>
    <mergeCell ref="A92:C92"/>
    <mergeCell ref="E92:F92"/>
    <mergeCell ref="A93:C93"/>
    <mergeCell ref="E105:F105"/>
    <mergeCell ref="E106:F106"/>
    <mergeCell ref="E107:F107"/>
    <mergeCell ref="A107:C107"/>
    <mergeCell ref="A103:C103"/>
    <mergeCell ref="A104:C104"/>
    <mergeCell ref="A105:C105"/>
    <mergeCell ref="A106:C106"/>
    <mergeCell ref="A99:C99"/>
    <mergeCell ref="A100:C100"/>
    <mergeCell ref="A101:C101"/>
    <mergeCell ref="A102:C102"/>
    <mergeCell ref="E103:F103"/>
    <mergeCell ref="E104:F104"/>
    <mergeCell ref="E99:F99"/>
    <mergeCell ref="E100:F100"/>
    <mergeCell ref="E102:F102"/>
    <mergeCell ref="E101:F101"/>
    <mergeCell ref="A88:C88"/>
    <mergeCell ref="E88:F88"/>
    <mergeCell ref="A30:C30"/>
    <mergeCell ref="A75:F75"/>
    <mergeCell ref="A97:C97"/>
    <mergeCell ref="A98:C98"/>
    <mergeCell ref="E97:F97"/>
    <mergeCell ref="E98:F98"/>
    <mergeCell ref="A94:C94"/>
    <mergeCell ref="E94:F9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>
    <row r="3" ht="16.5" customHeight="1"/>
    <row r="39" ht="16.5" customHeight="1"/>
    <row r="40" ht="15.75" customHeight="1"/>
    <row r="41" ht="16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2021-07-27T13:50:58Z</cp:lastPrinted>
  <dcterms:created xsi:type="dcterms:W3CDTF">2013-01-18T09:14:43Z</dcterms:created>
  <dcterms:modified xsi:type="dcterms:W3CDTF">2021-07-27T13:59:28Z</dcterms:modified>
  <cp:category/>
  <cp:version/>
  <cp:contentType/>
  <cp:contentStatus/>
</cp:coreProperties>
</file>